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2"/>
  <workbookPr defaultThemeVersion="124226"/>
  <mc:AlternateContent xmlns:mc="http://schemas.openxmlformats.org/markup-compatibility/2006">
    <mc:Choice Requires="x15">
      <x15ac:absPath xmlns:x15ac="http://schemas.microsoft.com/office/spreadsheetml/2010/11/ac" url="S:\PROJ-FILES\SOMAH00\Reporting\Semi-Annual Expense Report\2021-07\"/>
    </mc:Choice>
  </mc:AlternateContent>
  <xr:revisionPtr revIDLastSave="0" documentId="8_{EC448D21-0820-4746-BC8F-BB23DC80AED8}" xr6:coauthVersionLast="47" xr6:coauthVersionMax="47" xr10:uidLastSave="{00000000-0000-0000-0000-000000000000}"/>
  <workbookProtection workbookAlgorithmName="SHA-512" workbookHashValue="3Ex7K7HwY9EZ/2TaHypixfpQCIaNGf8PncOnTzCzahDaDkCw3Mynnt7ToZflDSW0tRoaDBVXVdMJ3EdvwR/r5A==" workbookSaltValue="nYEjnmH7dnUlb5XUmgjrKQ==" workbookSpinCount="100000" lockStructure="1"/>
  <bookViews>
    <workbookView xWindow="-28920" yWindow="-120"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Funding'!$M$28</definedName>
    <definedName name="TotalAdminBudget">#REF!</definedName>
    <definedName name="TotalIncentiveBudget" localSheetId="1">'2. Program Funding'!$M$29</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2" l="1"/>
  <c r="E48" i="23"/>
  <c r="E53" i="23" s="1"/>
  <c r="E35" i="23"/>
  <c r="E16" i="23"/>
  <c r="E13" i="23"/>
  <c r="A3" i="23"/>
  <c r="A2" i="23"/>
  <c r="E83" i="23"/>
  <c r="E82" i="23"/>
  <c r="E81" i="23"/>
  <c r="E80" i="23"/>
  <c r="E79" i="23"/>
  <c r="E78" i="23"/>
  <c r="E67" i="23"/>
  <c r="E65" i="23"/>
  <c r="E64" i="23"/>
  <c r="E63" i="23"/>
  <c r="E62" i="23"/>
  <c r="E71" i="23" s="1"/>
  <c r="E61" i="23"/>
  <c r="E60" i="23"/>
  <c r="E50" i="23"/>
  <c r="E47" i="23"/>
  <c r="E46" i="23"/>
  <c r="E45" i="23"/>
  <c r="E44" i="23"/>
  <c r="E43" i="23"/>
  <c r="E33" i="23"/>
  <c r="E32" i="23"/>
  <c r="E31" i="23"/>
  <c r="E30" i="23"/>
  <c r="E29" i="23"/>
  <c r="E28" i="23"/>
  <c r="E17" i="23"/>
  <c r="E12" i="23"/>
  <c r="E11" i="23"/>
  <c r="E10" i="23"/>
  <c r="E9" i="23"/>
  <c r="E8" i="23"/>
  <c r="E86" i="23" l="1"/>
  <c r="E36" i="23"/>
  <c r="E21" i="23"/>
  <c r="A3" i="22" l="1"/>
  <c r="A2" i="22"/>
  <c r="A2" i="18"/>
  <c r="L32" i="22" l="1"/>
  <c r="K32" i="22"/>
  <c r="J32" i="22"/>
  <c r="I32" i="22"/>
  <c r="H32" i="22"/>
  <c r="G32" i="22"/>
  <c r="F32" i="22"/>
  <c r="E32" i="22"/>
  <c r="D32" i="22"/>
  <c r="C32" i="22"/>
  <c r="B32" i="22"/>
  <c r="L31" i="22"/>
  <c r="K31" i="22"/>
  <c r="J31" i="22"/>
  <c r="I31" i="22"/>
  <c r="H31" i="22"/>
  <c r="G31" i="22"/>
  <c r="F31" i="22"/>
  <c r="E31" i="22"/>
  <c r="D31" i="22"/>
  <c r="C31" i="22"/>
  <c r="B31" i="22"/>
  <c r="L30" i="22"/>
  <c r="K30" i="22"/>
  <c r="J30" i="22"/>
  <c r="I30" i="22"/>
  <c r="H30" i="22"/>
  <c r="G30" i="22"/>
  <c r="F30" i="22"/>
  <c r="E30" i="22"/>
  <c r="D30" i="22"/>
  <c r="C30" i="22"/>
  <c r="M30" i="22" s="1"/>
  <c r="B30" i="22"/>
  <c r="L29" i="22"/>
  <c r="K29" i="22"/>
  <c r="J29" i="22"/>
  <c r="I29" i="22"/>
  <c r="H29" i="22"/>
  <c r="G29" i="22"/>
  <c r="F29" i="22"/>
  <c r="E29" i="22"/>
  <c r="D29" i="22"/>
  <c r="C29" i="22"/>
  <c r="B29" i="22"/>
  <c r="L28" i="22"/>
  <c r="K28" i="22"/>
  <c r="J28" i="22"/>
  <c r="I28" i="22"/>
  <c r="I33" i="22" s="1"/>
  <c r="H28" i="22"/>
  <c r="G28" i="22"/>
  <c r="F28" i="22"/>
  <c r="E28" i="22"/>
  <c r="E33" i="22" s="1"/>
  <c r="D28" i="22"/>
  <c r="C28" i="22"/>
  <c r="B28" i="22"/>
  <c r="L22" i="22"/>
  <c r="K22" i="22"/>
  <c r="J22" i="22"/>
  <c r="I22" i="22"/>
  <c r="H22" i="22"/>
  <c r="G22" i="22"/>
  <c r="F22" i="22"/>
  <c r="E22" i="22"/>
  <c r="D22" i="22"/>
  <c r="C22" i="22"/>
  <c r="B22" i="22"/>
  <c r="L21" i="22"/>
  <c r="K21" i="22"/>
  <c r="J21" i="22"/>
  <c r="I21" i="22"/>
  <c r="H21" i="22"/>
  <c r="G21" i="22"/>
  <c r="F21" i="22"/>
  <c r="E21" i="22"/>
  <c r="D21" i="22"/>
  <c r="C21" i="22"/>
  <c r="M21" i="22" s="1"/>
  <c r="B21" i="22"/>
  <c r="L20" i="22"/>
  <c r="K20" i="22"/>
  <c r="J20" i="22"/>
  <c r="I20" i="22"/>
  <c r="H20" i="22"/>
  <c r="G20" i="22"/>
  <c r="F20" i="22"/>
  <c r="E20" i="22"/>
  <c r="D20" i="22"/>
  <c r="C20" i="22"/>
  <c r="B20" i="22"/>
  <c r="L19" i="22"/>
  <c r="K19" i="22"/>
  <c r="J19" i="22"/>
  <c r="I19" i="22"/>
  <c r="H19" i="22"/>
  <c r="G19" i="22"/>
  <c r="F19" i="22"/>
  <c r="E19" i="22"/>
  <c r="D19" i="22"/>
  <c r="C19" i="22"/>
  <c r="B19" i="22"/>
  <c r="L18" i="22"/>
  <c r="L23" i="22" s="1"/>
  <c r="K18" i="22"/>
  <c r="J18" i="22"/>
  <c r="I18" i="22"/>
  <c r="H18" i="22"/>
  <c r="H23" i="22" s="1"/>
  <c r="G18" i="22"/>
  <c r="F18" i="22"/>
  <c r="E18" i="22"/>
  <c r="D18" i="22"/>
  <c r="D23" i="22" s="1"/>
  <c r="C18" i="22"/>
  <c r="B18" i="22"/>
  <c r="L12" i="22"/>
  <c r="K12" i="22"/>
  <c r="J12" i="22"/>
  <c r="I12" i="22"/>
  <c r="H12" i="22"/>
  <c r="G12" i="22"/>
  <c r="F12" i="22"/>
  <c r="E12" i="22"/>
  <c r="D12" i="22"/>
  <c r="C12" i="22"/>
  <c r="B12" i="22"/>
  <c r="M11" i="22"/>
  <c r="M10" i="22"/>
  <c r="M9" i="22"/>
  <c r="M8" i="22"/>
  <c r="M7" i="22"/>
  <c r="E23" i="22" l="1"/>
  <c r="I23" i="22"/>
  <c r="M20" i="22"/>
  <c r="F33" i="22"/>
  <c r="M29" i="22"/>
  <c r="M12" i="22"/>
  <c r="B23" i="22"/>
  <c r="F23" i="22"/>
  <c r="J23" i="22"/>
  <c r="M19" i="22"/>
  <c r="C33" i="22"/>
  <c r="G33" i="22"/>
  <c r="K33" i="22"/>
  <c r="M32" i="22"/>
  <c r="B33" i="22"/>
  <c r="J33" i="22"/>
  <c r="M18" i="22"/>
  <c r="G23" i="22"/>
  <c r="K23" i="22"/>
  <c r="M22" i="22"/>
  <c r="D33" i="22"/>
  <c r="H33" i="22"/>
  <c r="L33" i="22"/>
  <c r="M31" i="22"/>
  <c r="C23" i="22"/>
  <c r="M28" i="22"/>
  <c r="M23" i="22" l="1"/>
  <c r="M33" i="22"/>
  <c r="A2" i="21" l="1"/>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17" i="21" l="1"/>
  <c r="AU21" i="21"/>
  <c r="AU20" i="21"/>
  <c r="AU19" i="21"/>
  <c r="AU18" i="21"/>
  <c r="AU8" i="21"/>
  <c r="AU9" i="21"/>
  <c r="AU10" i="21"/>
  <c r="AU11" i="21"/>
  <c r="AU7" i="21"/>
  <c r="AT22" i="21"/>
  <c r="AS22" i="21"/>
  <c r="AR22" i="21"/>
  <c r="AQ22" i="21"/>
  <c r="AP22" i="21"/>
  <c r="AO22" i="21"/>
  <c r="AN22" i="21"/>
  <c r="AM22" i="21"/>
  <c r="AL22" i="21"/>
  <c r="AK22" i="21"/>
  <c r="AJ22" i="21"/>
  <c r="AI22" i="21"/>
  <c r="AH22" i="21"/>
  <c r="AG22" i="21"/>
  <c r="AF22" i="21"/>
  <c r="AE22" i="21"/>
  <c r="AD22" i="21"/>
  <c r="AC22" i="21"/>
  <c r="AB22" i="21"/>
  <c r="AA22" i="21"/>
  <c r="AT12" i="21"/>
  <c r="AS12" i="21"/>
  <c r="AR12" i="21"/>
  <c r="AQ12" i="21"/>
  <c r="AP12" i="21"/>
  <c r="AO12" i="21"/>
  <c r="AN12" i="21"/>
  <c r="AM12" i="21"/>
  <c r="AL12" i="21"/>
  <c r="AK12" i="21"/>
  <c r="AJ12" i="21"/>
  <c r="AI12" i="21"/>
  <c r="AH12" i="21"/>
  <c r="AG12" i="21"/>
  <c r="AF12" i="21"/>
  <c r="AE12" i="21"/>
  <c r="AD12" i="21"/>
  <c r="AC12" i="21"/>
  <c r="AB12" i="21"/>
  <c r="AA12" i="21"/>
  <c r="Z22" i="21"/>
  <c r="Y22" i="21"/>
  <c r="X22" i="21"/>
  <c r="W22" i="21"/>
  <c r="V22" i="21"/>
  <c r="U22" i="21"/>
  <c r="T22" i="21"/>
  <c r="S22" i="21"/>
  <c r="Z12" i="21"/>
  <c r="Y12" i="21"/>
  <c r="X12" i="21"/>
  <c r="W12" i="21"/>
  <c r="V12" i="21"/>
  <c r="U12" i="21"/>
  <c r="T12" i="21"/>
  <c r="S12" i="21"/>
  <c r="C22" i="21"/>
  <c r="D22" i="21"/>
  <c r="E22" i="21"/>
  <c r="F22" i="21"/>
  <c r="G22" i="21"/>
  <c r="H22" i="21"/>
  <c r="I22" i="21"/>
  <c r="J22" i="21"/>
  <c r="K22" i="21"/>
  <c r="L22" i="21"/>
  <c r="M22" i="21"/>
  <c r="N22" i="21"/>
  <c r="O22" i="21"/>
  <c r="P22" i="21"/>
  <c r="Q22" i="21"/>
  <c r="R22" i="21"/>
  <c r="B22" i="21"/>
  <c r="C12" i="21"/>
  <c r="D12" i="21"/>
  <c r="E12" i="21"/>
  <c r="F12" i="21"/>
  <c r="G12" i="21"/>
  <c r="H12" i="21"/>
  <c r="I12" i="21"/>
  <c r="J12" i="21"/>
  <c r="K12" i="21"/>
  <c r="L12" i="21"/>
  <c r="M12" i="21"/>
  <c r="N12" i="21"/>
  <c r="O12" i="21"/>
  <c r="P12" i="21"/>
  <c r="Q12" i="21"/>
  <c r="R12" i="21"/>
  <c r="B12"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AU12" i="21" l="1"/>
  <c r="O33" i="7"/>
  <c r="AU22" i="21"/>
  <c r="E14" i="1"/>
  <c r="F14" i="1"/>
  <c r="G14" i="1"/>
  <c r="H14" i="1"/>
  <c r="I14" i="1"/>
  <c r="J14" i="1"/>
  <c r="K14" i="1"/>
  <c r="L14" i="1"/>
  <c r="M14" i="1"/>
  <c r="N14" i="1"/>
  <c r="O14" i="1"/>
  <c r="C14" i="1"/>
  <c r="A3" i="18" l="1"/>
  <c r="O27" i="7" l="1"/>
  <c r="O21" i="7"/>
  <c r="O22" i="7"/>
  <c r="O23" i="7"/>
  <c r="O24" i="7"/>
  <c r="O25" i="7"/>
  <c r="O26" i="7"/>
  <c r="O28" i="7"/>
  <c r="O29" i="7"/>
  <c r="O30" i="7"/>
  <c r="O20" i="7"/>
  <c r="P13" i="1" l="1"/>
  <c r="R13" i="1" s="1"/>
  <c r="C26" i="11" l="1"/>
  <c r="D9" i="1" l="1"/>
  <c r="O7" i="1" l="1"/>
  <c r="N7" i="1"/>
  <c r="M7" i="1"/>
  <c r="L7" i="1"/>
  <c r="K7" i="1"/>
  <c r="J7" i="1"/>
  <c r="I7" i="1"/>
  <c r="H7" i="1"/>
  <c r="G7" i="1"/>
  <c r="F7" i="1"/>
  <c r="E7" i="1"/>
  <c r="A1" i="18"/>
  <c r="P12" i="1"/>
  <c r="P14" i="1" l="1"/>
  <c r="R14" i="1" s="1"/>
  <c r="R12" i="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F15" i="1" s="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P15" i="1" l="1"/>
  <c r="Q15" i="1" s="1"/>
  <c r="R11" i="1"/>
  <c r="R15" i="1" l="1"/>
</calcChain>
</file>

<file path=xl/sharedStrings.xml><?xml version="1.0" encoding="utf-8"?>
<sst xmlns="http://schemas.openxmlformats.org/spreadsheetml/2006/main" count="502" uniqueCount="290">
  <si>
    <t>SOMAH Program Administrator</t>
  </si>
  <si>
    <t>Reporting Date: August 2, 2021</t>
  </si>
  <si>
    <t>Reporting Data Through: June 30, 2021</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</si>
  <si>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</si>
  <si>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</si>
  <si>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</si>
  <si>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</si>
  <si>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</si>
  <si>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</si>
  <si>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</si>
  <si>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</si>
  <si>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</si>
  <si>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</si>
  <si>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</si>
  <si>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</si>
  <si>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</si>
  <si>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</si>
  <si>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</si>
  <si>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California Public Utilities Commission (CPUC) Expenditures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</si>
  <si>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</si>
  <si>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</si>
  <si>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</si>
  <si>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</si>
  <si>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</si>
  <si>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</si>
  <si>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</si>
  <si>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</si>
  <si>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</si>
  <si>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</si>
  <si>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</si>
  <si>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</si>
  <si>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</si>
  <si>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</si>
  <si>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</si>
  <si>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</si>
  <si>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</si>
  <si>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</si>
  <si>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**2020 Collections for PacifiCorp Company and Liberty Utilities Company only represent the first half of Calendar Year 2020. The second half of Calendar Year 2020 will be included in the ECAC Applications.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</si>
  <si>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</si>
  <si>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</si>
  <si>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</si>
  <si>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</si>
  <si>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</si>
  <si>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</si>
  <si>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</si>
  <si>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</si>
  <si>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</si>
  <si>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</si>
  <si>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</si>
  <si>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</si>
  <si>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</si>
  <si>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</si>
  <si>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</si>
  <si>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</si>
  <si>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</si>
  <si>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</si>
  <si>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</si>
  <si>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</si>
  <si>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</si>
  <si>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</si>
  <si>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</si>
  <si>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</si>
  <si>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</si>
  <si>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</si>
  <si>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</si>
  <si>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</si>
  <si>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</si>
  <si>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</si>
  <si>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</si>
  <si>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</si>
  <si>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</si>
  <si>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</si>
  <si>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</si>
  <si>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</si>
  <si>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</si>
  <si>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</si>
  <si>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</si>
  <si>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</si>
  <si>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</si>
  <si>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</si>
  <si>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</si>
  <si>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</si>
  <si>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</si>
  <si>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</si>
  <si>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</si>
  <si>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</si>
  <si>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</si>
  <si>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</si>
  <si>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</si>
  <si>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</si>
  <si>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</si>
  <si>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3 reflecting 2018-Q1 2019 and Table 4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</si>
  <si>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</si>
  <si>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</si>
  <si>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</si>
  <si>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</si>
  <si>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</si>
  <si>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</si>
  <si>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</si>
  <si>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</si>
  <si>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</si>
  <si>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</si>
  <si>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</si>
  <si>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</si>
  <si>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</si>
  <si>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</si>
  <si>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</si>
  <si>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</si>
  <si>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</si>
  <si>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</si>
  <si>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</si>
  <si>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</si>
  <si>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</si>
  <si>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</si>
  <si>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</si>
  <si>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</si>
  <si>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</si>
  <si>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</si>
  <si>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</si>
  <si>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</si>
  <si>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</si>
  <si>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</si>
  <si>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</si>
  <si>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</si>
  <si>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</si>
  <si>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</si>
  <si>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</si>
  <si>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</si>
  <si>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</si>
  <si>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</si>
  <si>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(WD) are not included in total ME&amp;O costs but are captured in total WD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</si>
  <si>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5 reflecting 2018-Q1 2019 and Table 6 reflecting Q2 2019 and beyond.  </t>
  </si>
  <si>
    <t>Table 9. Workforce Development (WD)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</si>
  <si>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</si>
  <si>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</si>
  <si>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</si>
  <si>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</si>
  <si>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</si>
  <si>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</si>
  <si>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</si>
  <si>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</si>
  <si>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</si>
  <si>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</si>
  <si>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</si>
  <si>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</si>
  <si>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</si>
  <si>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</si>
  <si>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</si>
  <si>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Expenditures*</t>
  </si>
  <si>
    <t xml:space="preserve">WFD Admin
</t>
  </si>
  <si>
    <t>Organizing and conducting team meetings.</t>
  </si>
  <si>
    <t xml:space="preserve">WFD Resource and Content Creation
</t>
  </si>
  <si>
    <t>Ongoing development of WD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</si>
  <si>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</si>
  <si>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</si>
  <si>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</si>
  <si>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</si>
  <si>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</si>
  <si>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</si>
  <si>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</si>
  <si>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</si>
  <si>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</si>
  <si>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</si>
  <si>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WD expenditure categories for Q2 2019 and beyond. Thus, SOMAH Program WD expenditures for 2018-2019 are reflected in two separate tables, with Table 7 reflecting 2018-Q1 2019 and Table 8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</si>
  <si>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</si>
  <si>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</si>
  <si>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</si>
  <si>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</si>
  <si>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</si>
  <si>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</si>
  <si>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</si>
  <si>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</si>
  <si>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</si>
  <si>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</si>
  <si>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</si>
  <si>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</si>
  <si>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</si>
  <si>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</si>
  <si>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</si>
  <si>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</si>
  <si>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</si>
  <si>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</si>
  <si>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</si>
  <si>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</si>
  <si>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</si>
  <si>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</si>
  <si>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</si>
  <si>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</si>
  <si>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</si>
  <si>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</si>
  <si>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</si>
  <si>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</si>
  <si>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</si>
  <si>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</si>
  <si>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</si>
  <si>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</si>
  <si>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</si>
  <si>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</si>
  <si>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</si>
  <si>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</si>
  <si>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</si>
  <si>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</si>
  <si>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</si>
  <si>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</si>
  <si>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</si>
  <si>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</si>
  <si>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</si>
  <si>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</si>
  <si>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</si>
  <si>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</si>
  <si>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</si>
  <si>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</si>
  <si>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</si>
  <si>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</si>
  <si>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</si>
  <si>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</si>
  <si>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</si>
  <si>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</si>
  <si>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</si>
  <si>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</si>
  <si>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</si>
  <si>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</si>
  <si>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</si>
  <si>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 xml:space="preserve">PG&amp;E </t>
  </si>
  <si>
    <t xml:space="preserve">SCE </t>
  </si>
  <si>
    <t xml:space="preserve">SDG&amp;E </t>
  </si>
  <si>
    <t xml:space="preserve">PacifiCorp </t>
  </si>
  <si>
    <t xml:space="preserve">Liberty </t>
  </si>
  <si>
    <t>Total Incentive Payments</t>
  </si>
  <si>
    <t>Table 13. Forecasted Incentive Payments</t>
  </si>
  <si>
    <t>Total Forecasted Incentive Payments</t>
  </si>
  <si>
    <t>Columns U-AT hidden until needed</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</si>
  <si>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</si>
  <si>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</si>
  <si>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</si>
  <si>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</si>
  <si>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</si>
  <si>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</si>
  <si>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</si>
  <si>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</si>
  <si>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</si>
  <si>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</si>
  <si>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</si>
  <si>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</si>
  <si>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</si>
  <si>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</si>
  <si>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</si>
  <si>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</si>
  <si>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</si>
  <si>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</si>
  <si>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</si>
  <si>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</si>
  <si>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TBD</t>
  </si>
  <si>
    <t>Q4 2021 Set-Aside</t>
  </si>
  <si>
    <t>Total PG&amp;E Collections</t>
  </si>
  <si>
    <t xml:space="preserve">*PG&amp;E Q1-Q2 2020 funding was based on quarterly GHG revenue actuals. </t>
  </si>
  <si>
    <t>**PG&amp;E Q3-Q4 funding will be based on the GHG revenue forecasted funds, and will be released in Q1 2021</t>
  </si>
  <si>
    <t xml:space="preserve">***PG&amp;E 2021 Set-Aside will be based on the GHG revenue forecasted funds, and will be released quarterly. </t>
  </si>
  <si>
    <t>Table 15. Southern California Edison Collections</t>
  </si>
  <si>
    <t>D.20-01-022</t>
  </si>
  <si>
    <t>Q1-Q2 2020 Set-Aside*</t>
  </si>
  <si>
    <t>D. 20-12-035</t>
  </si>
  <si>
    <t>2021 Set-Aside***</t>
  </si>
  <si>
    <t>Total SCE Collections</t>
  </si>
  <si>
    <t xml:space="preserve">*SCE Q1-Q2 2020 funding was based on quarterly GHG revenue forecasted funds. </t>
  </si>
  <si>
    <t>**SCE Q3-Q4 2020 Set-Aside will be based on the GHG revenue forecasted funds, and will be released in Q1 2021.</t>
  </si>
  <si>
    <t>**SCE 2021 Set-Aside will be based on the GHG revenue forecasted funds, and will be released in Q1 2021.</t>
  </si>
  <si>
    <t>Table 16. San Diego Gas &amp; Electric Collections</t>
  </si>
  <si>
    <t>D.20-01-005</t>
  </si>
  <si>
    <t>D.21-01-017</t>
  </si>
  <si>
    <t>Q4 2019 True-Up</t>
  </si>
  <si>
    <t>Q1-Q2 2020 True-Up</t>
  </si>
  <si>
    <t>Total SDG&amp;E Collections</t>
  </si>
  <si>
    <t xml:space="preserve">*SDG&amp;E Q1-Q2 2020 funding was based on quarterly GHG revenue forecasted funds. </t>
  </si>
  <si>
    <t>**SDG&amp;E Q3-Q4 2020 Set-Aside will be based on the GHG revenue forecasted funds, and will be released in Q1 2021.</t>
  </si>
  <si>
    <t>***SDG&amp;E 2021 Set-Aside will be based on the GHG revenue forecasted funds, and will be released in Q1 2021.</t>
  </si>
  <si>
    <t>Table 17. PacifiCorp Company Collections</t>
  </si>
  <si>
    <t>Calendar Year ECAC Forecast</t>
  </si>
  <si>
    <t xml:space="preserve">D.20-05-011 </t>
  </si>
  <si>
    <t>Total PacifiCorp Company Collections</t>
  </si>
  <si>
    <t xml:space="preserve">*PacifiCorp Q1-Q2 2020 funding was based on quarterly GHG revenue actuals. </t>
  </si>
  <si>
    <t xml:space="preserve">*PacifiCorp Q3-Q3 2020 funding will be based on quarterly GHG revenue actuals, and is expected to be released in Q2 2021. </t>
  </si>
  <si>
    <t xml:space="preserve">***PacifiCorp 2021 Set-Aside will be based on the GHG revenue forecasted funds, and will be released quarterly. </t>
  </si>
  <si>
    <t>Table 18. Liberty Utilities Company Collections</t>
  </si>
  <si>
    <t>Actual Set-Aside per Calendar Year</t>
  </si>
  <si>
    <t>D.20-05-044</t>
  </si>
  <si>
    <t>Total Liberty Utilities Company Collections</t>
  </si>
  <si>
    <t xml:space="preserve">*Liberty Q1-Q2 2020 funding was based on quarterly GHG revenue forecasted funds. </t>
  </si>
  <si>
    <t>**Liberty Q3-Q4 2020 Set-Aside will be based on the GHG revenue forecasted funds, and are expected be released in Q2 2021.</t>
  </si>
  <si>
    <t>***Liberty 2021 Set-Aside will be based on the GHG revenue forecasted funds, and are expected to be released in Q2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</si>
</sst>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29">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s>
  <cellStyleXfs count="9">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257">
    <xf numFmtId="0" fontId="0" fillId="0" borderId="0" xfId="0"/>
    <xf numFmtId="0" fontId="2" fillId="0" borderId="0" xfId="0" applyFont="1" applyAlignment="1">
      <alignment horizontal="left"/>
    </xf>
    <xf numFmtId="0" fontId="2" fillId="0" borderId="0" xfId="0" applyFont="1" applyFill="1"/>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applyFill="1"/>
    <xf numFmtId="0" fontId="5" fillId="0" borderId="0" xfId="0" applyFont="1"/>
    <xf numFmtId="164" fontId="5" fillId="0" borderId="1" xfId="2" applyNumberFormat="1" applyFont="1" applyFill="1" applyBorder="1" applyAlignment="1">
      <alignment vertical="top" wrapText="1"/>
    </xf>
    <xf numFmtId="0" fontId="5" fillId="0" borderId="0" xfId="0" applyFont="1" applyFill="1" applyBorder="1"/>
    <xf numFmtId="44" fontId="0" fillId="0" borderId="0" xfId="2" applyFont="1" applyBorder="1"/>
    <xf numFmtId="0" fontId="0" fillId="0" borderId="0" xfId="0" applyFont="1"/>
    <xf numFmtId="164" fontId="0" fillId="0" borderId="0" xfId="0" applyNumberFormat="1" applyFont="1"/>
    <xf numFmtId="44" fontId="0" fillId="0" borderId="0" xfId="0" applyNumberFormat="1" applyFont="1"/>
    <xf numFmtId="164" fontId="10" fillId="0" borderId="11" xfId="0" applyNumberFormat="1" applyFont="1" applyFill="1" applyBorder="1" applyAlignment="1">
      <alignment horizontal="left" wrapText="1"/>
    </xf>
    <xf numFmtId="164" fontId="10" fillId="0" borderId="0" xfId="0" applyNumberFormat="1" applyFont="1" applyFill="1" applyBorder="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3" fillId="0" borderId="0" xfId="0" applyFont="1" applyBorder="1" applyAlignment="1"/>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0" fontId="14" fillId="2" borderId="6" xfId="0" applyNumberFormat="1" applyFont="1" applyFill="1" applyBorder="1" applyAlignment="1">
      <alignment horizontal="center"/>
    </xf>
    <xf numFmtId="164" fontId="14" fillId="2" borderId="10" xfId="0" applyNumberFormat="1" applyFont="1" applyFill="1" applyBorder="1" applyAlignment="1">
      <alignment horizontal="center"/>
    </xf>
    <xf numFmtId="164" fontId="5" fillId="0" borderId="1" xfId="0" applyNumberFormat="1" applyFont="1" applyFill="1" applyBorder="1"/>
    <xf numFmtId="0" fontId="6" fillId="0" borderId="0" xfId="0" applyFont="1" applyFill="1" applyBorder="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applyBorder="1"/>
    <xf numFmtId="0" fontId="6" fillId="0" borderId="0" xfId="0" applyFont="1" applyBorder="1"/>
    <xf numFmtId="0" fontId="9" fillId="0" borderId="0" xfId="0" applyFont="1" applyBorder="1" applyAlignment="1">
      <alignment horizontal="left" indent="1"/>
    </xf>
    <xf numFmtId="164" fontId="2" fillId="0" borderId="0" xfId="0" applyNumberFormat="1" applyFont="1"/>
    <xf numFmtId="164" fontId="5" fillId="0" borderId="0" xfId="0" applyNumberFormat="1" applyFont="1" applyBorder="1"/>
    <xf numFmtId="0" fontId="15" fillId="0" borderId="0" xfId="0" applyFont="1" applyFill="1" applyBorder="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0" xfId="0" applyNumberFormat="1" applyFont="1" applyFill="1" applyBorder="1"/>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164" fontId="5" fillId="0" borderId="0" xfId="0" applyNumberFormat="1" applyFont="1"/>
    <xf numFmtId="0" fontId="20" fillId="2" borderId="8" xfId="0" applyFont="1" applyFill="1" applyBorder="1" applyAlignment="1">
      <alignment horizontal="left" vertical="top"/>
    </xf>
    <xf numFmtId="164" fontId="19" fillId="0" borderId="0" xfId="0" applyNumberFormat="1" applyFont="1"/>
    <xf numFmtId="164" fontId="5" fillId="0" borderId="11" xfId="0" applyNumberFormat="1" applyFont="1" applyFill="1" applyBorder="1" applyAlignment="1">
      <alignment horizontal="left" wrapText="1"/>
    </xf>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164" fontId="5" fillId="0" borderId="0" xfId="0" applyNumberFormat="1" applyFont="1" applyFill="1" applyBorder="1" applyAlignment="1"/>
    <xf numFmtId="0" fontId="15" fillId="0" borderId="0" xfId="0" applyFont="1"/>
    <xf numFmtId="0" fontId="14" fillId="2" borderId="13" xfId="0" applyFont="1" applyFill="1" applyBorder="1" applyAlignment="1">
      <alignment horizontal="left"/>
    </xf>
    <xf numFmtId="164" fontId="10" fillId="0" borderId="1" xfId="0" applyNumberFormat="1" applyFont="1" applyFill="1" applyBorder="1" applyAlignment="1">
      <alignment horizontal="left" wrapText="1"/>
    </xf>
    <xf numFmtId="0" fontId="24" fillId="0" borderId="0" xfId="0" applyFont="1" applyAlignment="1">
      <alignment horizontal="left"/>
    </xf>
    <xf numFmtId="0" fontId="25" fillId="0" borderId="0" xfId="0" applyFont="1" applyAlignment="1">
      <alignment horizontal="left"/>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Fill="1" applyBorder="1" applyAlignment="1">
      <alignment horizontal="center" wrapText="1"/>
    </xf>
    <xf numFmtId="0" fontId="0" fillId="0" borderId="1" xfId="0" applyFont="1"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44" fontId="22" fillId="7" borderId="11" xfId="6" applyFont="1" applyFill="1" applyBorder="1"/>
    <xf numFmtId="44" fontId="23" fillId="7" borderId="11" xfId="6" applyFont="1" applyFill="1" applyBorder="1" applyAlignment="1">
      <alignment horizontal="left" wrapText="1"/>
    </xf>
    <xf numFmtId="44" fontId="15" fillId="7" borderId="11" xfId="6" applyFont="1" applyFill="1" applyBorder="1" applyAlignment="1">
      <alignment horizontal="left" wrapText="1"/>
    </xf>
    <xf numFmtId="44" fontId="22" fillId="7" borderId="1" xfId="6" applyFont="1" applyFill="1" applyBorder="1"/>
    <xf numFmtId="44" fontId="22" fillId="7" borderId="3" xfId="6" applyFont="1" applyFill="1" applyBorder="1"/>
    <xf numFmtId="44" fontId="15" fillId="7" borderId="1" xfId="6" applyFont="1" applyFill="1" applyBorder="1" applyAlignment="1">
      <alignment horizontal="left" wrapText="1"/>
    </xf>
    <xf numFmtId="0" fontId="24" fillId="0" borderId="0" xfId="0" applyFont="1" applyBorder="1"/>
    <xf numFmtId="0" fontId="15" fillId="0" borderId="1" xfId="0" applyFont="1" applyFill="1" applyBorder="1" applyAlignment="1">
      <alignment horizontal="center" wrapText="1"/>
    </xf>
    <xf numFmtId="44" fontId="19" fillId="0" borderId="1" xfId="0" applyNumberFormat="1" applyFont="1" applyBorder="1"/>
    <xf numFmtId="164" fontId="10" fillId="0" borderId="7" xfId="0" applyNumberFormat="1" applyFont="1" applyFill="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2" borderId="25" xfId="0" applyNumberFormat="1" applyFont="1" applyFill="1" applyBorder="1" applyAlignment="1">
      <alignment horizontal="center"/>
    </xf>
    <xf numFmtId="0" fontId="6" fillId="5" borderId="25" xfId="0" applyNumberFormat="1"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2" fillId="0" borderId="0" xfId="0" applyNumberFormat="1" applyFont="1" applyBorder="1"/>
    <xf numFmtId="0" fontId="2" fillId="0" borderId="0" xfId="0"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44" fontId="22" fillId="7" borderId="11" xfId="6" applyFont="1" applyFill="1" applyBorder="1" applyAlignment="1">
      <alignment vertical="center"/>
    </xf>
    <xf numFmtId="44" fontId="22" fillId="7" borderId="3" xfId="6" applyFont="1" applyFill="1" applyBorder="1" applyAlignment="1">
      <alignment vertical="center"/>
    </xf>
    <xf numFmtId="44" fontId="22" fillId="7" borderId="1" xfId="6" applyFont="1" applyFill="1" applyBorder="1" applyAlignment="1">
      <alignment vertical="center"/>
    </xf>
    <xf numFmtId="44" fontId="15" fillId="7" borderId="1" xfId="6" applyFont="1" applyFill="1" applyBorder="1" applyAlignment="1">
      <alignment horizontal="left"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Fill="1" applyBorder="1" applyAlignment="1">
      <alignment horizontal="left" vertical="center" wrapText="1" indent="1"/>
    </xf>
    <xf numFmtId="0" fontId="5" fillId="0" borderId="1" xfId="7" applyFont="1" applyFill="1" applyBorder="1" applyAlignment="1">
      <alignment horizontal="left" vertical="center" wrapText="1" indent="1"/>
    </xf>
    <xf numFmtId="0" fontId="5" fillId="0" borderId="1" xfId="7" applyNumberFormat="1" applyFont="1" applyFill="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Fill="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NumberFormat="1"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Fill="1" applyBorder="1" applyAlignment="1">
      <alignment horizontal="left" vertical="center" indent="1"/>
    </xf>
    <xf numFmtId="0" fontId="0" fillId="0" borderId="0" xfId="0" applyFont="1" applyAlignment="1">
      <alignment vertical="center" wrapText="1"/>
    </xf>
    <xf numFmtId="0" fontId="6" fillId="0" borderId="0" xfId="0" applyFont="1"/>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NumberFormat="1"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Fill="1" applyBorder="1" applyAlignment="1">
      <alignment horizontal="left" wrapText="1"/>
    </xf>
    <xf numFmtId="0" fontId="11" fillId="0" borderId="4" xfId="0" applyFont="1" applyFill="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0" fontId="0" fillId="0" borderId="0" xfId="0" applyFont="1" applyFill="1" applyBorder="1"/>
    <xf numFmtId="164" fontId="2" fillId="0" borderId="0" xfId="0" applyNumberFormat="1" applyFont="1" applyFill="1" applyBorder="1"/>
    <xf numFmtId="164" fontId="14" fillId="0" borderId="0" xfId="0" applyNumberFormat="1" applyFont="1" applyFill="1" applyBorder="1"/>
    <xf numFmtId="0" fontId="0" fillId="0" borderId="0" xfId="0" applyFont="1" applyBorder="1"/>
    <xf numFmtId="164" fontId="0" fillId="0" borderId="0" xfId="0" applyNumberFormat="1" applyFont="1" applyBorder="1"/>
    <xf numFmtId="0" fontId="15" fillId="0" borderId="4" xfId="0" applyFont="1" applyFill="1" applyBorder="1" applyAlignment="1">
      <alignment horizontal="center" wrapText="1"/>
    </xf>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0" fontId="0" fillId="0" borderId="0" xfId="0" applyFill="1"/>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164" fontId="0" fillId="3" borderId="1" xfId="6" applyNumberFormat="1" applyFon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44" fontId="15" fillId="7" borderId="11" xfId="6" applyFont="1" applyFill="1" applyBorder="1" applyAlignment="1">
      <alignment horizontal="left" vertical="center" wrapText="1"/>
    </xf>
    <xf numFmtId="164" fontId="21" fillId="7" borderId="1" xfId="6" applyNumberFormat="1" applyFont="1" applyFill="1" applyBorder="1" applyAlignment="1">
      <alignment horizontal="right" vertical="center"/>
    </xf>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0" fontId="19" fillId="0" borderId="0" xfId="0" applyFont="1" applyAlignment="1">
      <alignment vertical="center" wrapText="1"/>
    </xf>
    <xf numFmtId="0" fontId="6" fillId="0" borderId="0" xfId="0" applyFont="1" applyAlignment="1">
      <alignment vertical="top"/>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0" fontId="24" fillId="0" borderId="0" xfId="0" applyFont="1" applyFill="1" applyAlignment="1">
      <alignment horizontal="left"/>
    </xf>
    <xf numFmtId="0" fontId="24" fillId="0" borderId="0" xfId="0" applyFont="1" applyFill="1"/>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NumberFormat="1" applyFont="1" applyFill="1" applyBorder="1" applyAlignment="1">
      <alignment horizontal="center" vertical="top"/>
    </xf>
    <xf numFmtId="9" fontId="5" fillId="0" borderId="19" xfId="1" applyNumberFormat="1" applyFont="1" applyFill="1" applyBorder="1" applyAlignment="1">
      <alignment horizontal="center" vertical="top"/>
    </xf>
    <xf numFmtId="9" fontId="5" fillId="0" borderId="18" xfId="1" applyNumberFormat="1" applyFont="1" applyFill="1" applyBorder="1" applyAlignment="1">
      <alignment horizontal="center" vertical="top"/>
    </xf>
    <xf numFmtId="9" fontId="5" fillId="0" borderId="10" xfId="1" applyNumberFormat="1" applyFont="1" applyFill="1" applyBorder="1" applyAlignment="1">
      <alignment horizontal="center" vertical="top"/>
    </xf>
    <xf numFmtId="0" fontId="24" fillId="0" borderId="0" xfId="0" applyFont="1"/>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0" fontId="28" fillId="5" borderId="1" xfId="0" applyFont="1" applyFill="1" applyBorder="1" applyAlignment="1">
      <alignment vertical="center"/>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0" fontId="5" fillId="5" borderId="12" xfId="0" applyFont="1" applyFill="1" applyBorder="1" applyAlignment="1">
      <alignment horizontal="left" vertical="top" inden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164" fontId="5" fillId="4" borderId="29" xfId="2" applyNumberFormat="1" applyFont="1" applyFill="1" applyBorder="1" applyAlignment="1">
      <alignment horizontal="left" vertical="center" wrapText="1" indent="1"/>
    </xf>
    <xf numFmtId="0" fontId="5" fillId="0" borderId="0" xfId="0" applyFont="1" applyAlignment="1">
      <alignment horizontal="left" vertical="top" indent="1"/>
    </xf>
    <xf numFmtId="0" fontId="5" fillId="5" borderId="22" xfId="0" applyFont="1" applyFill="1" applyBorder="1" applyAlignment="1">
      <alignment horizontal="left" vertical="center"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5" fillId="5" borderId="32" xfId="0" applyFont="1" applyFill="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0" borderId="1" xfId="0" applyFont="1" applyBorder="1" applyAlignment="1">
      <alignment horizontal="left" vertical="top" indent="1"/>
    </xf>
    <xf numFmtId="14" fontId="5" fillId="5" borderId="11" xfId="0" applyNumberFormat="1" applyFont="1" applyFill="1" applyBorder="1" applyAlignment="1">
      <alignment horizontal="left" vertical="top" indent="1"/>
    </xf>
    <xf numFmtId="164" fontId="15" fillId="7" borderId="12" xfId="8" applyNumberFormat="1" applyFont="1" applyFill="1" applyBorder="1" applyAlignment="1">
      <alignment horizontal="center" vertical="center" wrapText="1"/>
    </xf>
    <xf numFmtId="164" fontId="15" fillId="7" borderId="26" xfId="8" applyNumberFormat="1" applyFont="1" applyFill="1" applyBorder="1" applyAlignment="1">
      <alignment horizontal="center" vertical="center" wrapText="1"/>
    </xf>
    <xf numFmtId="0" fontId="5" fillId="5" borderId="4" xfId="0" applyFont="1" applyFill="1" applyBorder="1" applyAlignment="1">
      <alignment horizontal="left" vertical="center" indent="1"/>
    </xf>
    <xf numFmtId="0" fontId="5" fillId="5" borderId="12" xfId="0" applyFont="1" applyFill="1" applyBorder="1" applyAlignment="1">
      <alignment horizontal="left" vertical="center" indent="1"/>
    </xf>
    <xf numFmtId="0" fontId="5" fillId="5" borderId="26" xfId="0" applyFont="1" applyFill="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164" fontId="15" fillId="7" borderId="26" xfId="8" applyNumberFormat="1" applyFont="1" applyFill="1" applyBorder="1" applyAlignment="1">
      <alignment horizontal="center" vertical="center" wrapText="1"/>
    </xf>
    <xf numFmtId="0" fontId="5" fillId="5" borderId="11" xfId="0" applyFont="1" applyFill="1" applyBorder="1" applyAlignment="1">
      <alignment horizontal="left" vertical="center" indent="1"/>
    </xf>
    <xf numFmtId="164" fontId="15" fillId="7" borderId="11" xfId="8" applyNumberFormat="1" applyFont="1" applyFill="1" applyBorder="1" applyAlignment="1">
      <alignment horizontal="center" vertical="center" wrapText="1"/>
    </xf>
    <xf numFmtId="0" fontId="5" fillId="5" borderId="4" xfId="0" applyFont="1" applyFill="1" applyBorder="1" applyAlignment="1">
      <alignment horizontal="left" vertical="center"/>
    </xf>
    <xf numFmtId="0" fontId="5" fillId="5" borderId="12" xfId="0" applyFont="1" applyFill="1" applyBorder="1" applyAlignment="1">
      <alignment horizontal="left" vertical="center"/>
    </xf>
  </cellXfs>
  <cellStyles count="9">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zoomScale="80" zoomScaleNormal="80" workbookViewId="0">
      <pane xSplit="2" topLeftCell="C1" activePane="topRight" state="frozen"/>
      <selection pane="topRight" activeCell="F15" sqref="F15"/>
    </sheetView>
  </sheetViews>
  <sheetFormatPr defaultColWidth="9.140625" defaultRowHeight="12.75"/>
  <cols>
    <col min="1" max="1" width="41.85546875" style="8" bestFit="1" customWidth="1"/>
    <col min="2" max="2" width="26" style="8" customWidth="1"/>
    <col min="3" max="16" width="18.140625" style="8" customWidth="1"/>
    <col min="17" max="17" width="15" style="8" bestFit="1" customWidth="1"/>
    <col min="18" max="18" width="19.42578125" style="8" bestFit="1" customWidth="1"/>
    <col min="19" max="19" width="12.140625" style="8" bestFit="1" customWidth="1"/>
    <col min="20" max="20" width="9.140625" style="8"/>
    <col min="21" max="21" width="12.140625" style="8" bestFit="1" customWidth="1"/>
    <col min="22" max="22" width="12.42578125" style="8" customWidth="1"/>
    <col min="23" max="23" width="9.140625" style="8"/>
    <col min="24" max="24" width="9.28515625" style="8" bestFit="1" customWidth="1"/>
    <col min="25" max="25" width="15.140625" style="8" bestFit="1" customWidth="1"/>
    <col min="26" max="16384" width="9.140625" style="8"/>
  </cols>
  <sheetData>
    <row r="1" spans="1:19" s="3" customFormat="1" ht="15.75">
      <c r="A1" s="167" t="s">
        <v>0</v>
      </c>
      <c r="B1" s="1"/>
      <c r="C1" s="2"/>
      <c r="D1" s="2"/>
      <c r="E1" s="2"/>
      <c r="F1" s="2"/>
      <c r="G1" s="2"/>
      <c r="H1" s="2"/>
      <c r="I1" s="2"/>
      <c r="J1" s="2"/>
      <c r="K1" s="2"/>
      <c r="L1" s="2"/>
      <c r="M1" s="2"/>
      <c r="Q1" s="4"/>
      <c r="R1" s="5"/>
      <c r="S1" s="5"/>
    </row>
    <row r="2" spans="1:19" s="3" customFormat="1" ht="15.75">
      <c r="A2" s="215" t="s">
        <v>1</v>
      </c>
      <c r="B2" s="6"/>
      <c r="C2" s="8"/>
      <c r="D2" s="6"/>
      <c r="E2" s="6"/>
      <c r="F2" s="6"/>
      <c r="G2" s="6"/>
      <c r="H2" s="6"/>
      <c r="I2" s="8"/>
      <c r="J2" s="8"/>
      <c r="K2" s="8"/>
      <c r="L2" s="8"/>
      <c r="M2" s="8"/>
      <c r="S2" s="5"/>
    </row>
    <row r="3" spans="1:19" s="3" customFormat="1" ht="15.75">
      <c r="A3" s="216" t="s">
        <v>2</v>
      </c>
      <c r="B3" s="6"/>
      <c r="C3" s="8"/>
      <c r="D3" s="6"/>
      <c r="E3" s="6"/>
      <c r="F3" s="6"/>
      <c r="G3" s="6"/>
      <c r="H3" s="6"/>
      <c r="I3" s="8"/>
      <c r="J3" s="8"/>
      <c r="K3" s="8"/>
      <c r="L3" s="8"/>
      <c r="M3" s="8"/>
      <c r="S3" s="5"/>
    </row>
    <row r="4" spans="1:19" s="3" customFormat="1" ht="15.75">
      <c r="B4" s="8"/>
      <c r="C4" s="7"/>
      <c r="D4" s="8"/>
      <c r="E4" s="36"/>
      <c r="F4" s="36"/>
      <c r="G4" s="6"/>
      <c r="H4" s="6"/>
      <c r="I4" s="7"/>
      <c r="J4" s="7"/>
      <c r="K4" s="7"/>
      <c r="L4" s="7"/>
      <c r="M4" s="7"/>
      <c r="S4" s="5"/>
    </row>
    <row r="5" spans="1:19" ht="13.5" thickBot="1">
      <c r="A5" s="160" t="s">
        <v>3</v>
      </c>
    </row>
    <row r="6" spans="1:19" ht="26.25" thickBot="1">
      <c r="A6" s="53" t="s">
        <v>4</v>
      </c>
      <c r="B6" s="41" t="s">
        <v>5</v>
      </c>
      <c r="C6" s="41">
        <v>2018</v>
      </c>
      <c r="D6" s="41">
        <v>2019</v>
      </c>
      <c r="E6" s="41">
        <v>2020</v>
      </c>
      <c r="F6" s="41">
        <v>2021</v>
      </c>
      <c r="G6" s="41">
        <v>2022</v>
      </c>
      <c r="H6" s="41">
        <v>2023</v>
      </c>
      <c r="I6" s="41">
        <v>2024</v>
      </c>
      <c r="J6" s="41">
        <v>2025</v>
      </c>
      <c r="K6" s="41">
        <v>2026</v>
      </c>
      <c r="L6" s="41">
        <v>2027</v>
      </c>
      <c r="M6" s="41">
        <v>2028</v>
      </c>
      <c r="N6" s="41">
        <v>2029</v>
      </c>
      <c r="O6" s="41">
        <v>2030</v>
      </c>
      <c r="P6" s="91" t="s">
        <v>6</v>
      </c>
      <c r="Q6" s="42" t="s">
        <v>7</v>
      </c>
      <c r="R6" s="38" t="s">
        <v>8</v>
      </c>
    </row>
    <row r="7" spans="1:19" ht="25.5">
      <c r="A7" s="154" t="s">
        <v>9</v>
      </c>
      <c r="B7" s="164" t="s">
        <v>10</v>
      </c>
      <c r="C7" s="40">
        <f>'3. SOMAH Program Admin'!C16</f>
        <v>1896345.1400000001</v>
      </c>
      <c r="D7" s="40">
        <f>SUM('3. SOMAH Program Admin'!D16+'3. SOMAH Program Admin'!C34)</f>
        <v>3361235.9522190001</v>
      </c>
      <c r="E7" s="40">
        <f>'3. SOMAH Program Admin'!D34</f>
        <v>4007489.2824000027</v>
      </c>
      <c r="F7" s="40">
        <f>'3. SOMAH Program Admin'!E34</f>
        <v>1910678.9603076733</v>
      </c>
      <c r="G7" s="40">
        <f>'3. SOMAH Program Admin'!F34</f>
        <v>0</v>
      </c>
      <c r="H7" s="40">
        <f>'3. SOMAH Program Admin'!G34</f>
        <v>0</v>
      </c>
      <c r="I7" s="40">
        <f>'3. SOMAH Program Admin'!H34</f>
        <v>0</v>
      </c>
      <c r="J7" s="40">
        <f>'3. SOMAH Program Admin'!I34</f>
        <v>0</v>
      </c>
      <c r="K7" s="40">
        <f>'3. SOMAH Program Admin'!J34</f>
        <v>0</v>
      </c>
      <c r="L7" s="40">
        <f>'3. SOMAH Program Admin'!K34</f>
        <v>0</v>
      </c>
      <c r="M7" s="40">
        <f>'3. SOMAH Program Admin'!L34</f>
        <v>0</v>
      </c>
      <c r="N7" s="40">
        <f>'3. SOMAH Program Admin'!M34</f>
        <v>0</v>
      </c>
      <c r="O7" s="40">
        <f>'3. SOMAH Program Admin'!N34</f>
        <v>0</v>
      </c>
      <c r="P7" s="92">
        <f>SUM(C7:O7)</f>
        <v>11175749.334926676</v>
      </c>
      <c r="Q7" s="52"/>
      <c r="R7" s="221">
        <f>P7/'2. Program Funding'!M33</f>
        <v>0.24062133227057034</v>
      </c>
    </row>
    <row r="8" spans="1:19" ht="25.5">
      <c r="A8" s="155" t="s">
        <v>11</v>
      </c>
      <c r="B8" s="164" t="s">
        <v>12</v>
      </c>
      <c r="C8" s="9">
        <f>'4. SOMAH Marketing &amp; Outreach'!C16</f>
        <v>412041</v>
      </c>
      <c r="D8" s="9">
        <f>SUM('4. SOMAH Marketing &amp; Outreach'!D16+'4. SOMAH Marketing &amp; Outreach'!C33)</f>
        <v>1681468.3612800003</v>
      </c>
      <c r="E8" s="9">
        <f>'4. SOMAH Marketing &amp; Outreach'!D33</f>
        <v>2158198.0299987001</v>
      </c>
      <c r="F8" s="9">
        <f>'4. SOMAH Marketing &amp; Outreach'!E33</f>
        <v>1284163.0964586232</v>
      </c>
      <c r="G8" s="9">
        <f>'4. SOMAH Marketing &amp; Outreach'!F33</f>
        <v>0</v>
      </c>
      <c r="H8" s="9">
        <f>'4. SOMAH Marketing &amp; Outreach'!G33</f>
        <v>0</v>
      </c>
      <c r="I8" s="9">
        <f>'4. SOMAH Marketing &amp; Outreach'!H33</f>
        <v>0</v>
      </c>
      <c r="J8" s="9">
        <f>'4. SOMAH Marketing &amp; Outreach'!I33</f>
        <v>0</v>
      </c>
      <c r="K8" s="9">
        <f>'4. SOMAH Marketing &amp; Outreach'!J33</f>
        <v>0</v>
      </c>
      <c r="L8" s="9">
        <f>'4. SOMAH Marketing &amp; Outreach'!K33</f>
        <v>0</v>
      </c>
      <c r="M8" s="9">
        <f>'4. SOMAH Marketing &amp; Outreach'!L33</f>
        <v>0</v>
      </c>
      <c r="N8" s="9">
        <f>'4. SOMAH Marketing &amp; Outreach'!M33</f>
        <v>0</v>
      </c>
      <c r="O8" s="9">
        <f>'4. SOMAH Marketing &amp; Outreach'!N33</f>
        <v>0</v>
      </c>
      <c r="P8" s="93">
        <f>SUM(C8:O8)</f>
        <v>5535870.4877373241</v>
      </c>
      <c r="Q8" s="52"/>
      <c r="R8" s="221">
        <f>P8/'2. Program Funding'!M33</f>
        <v>0.11919098148289191</v>
      </c>
    </row>
    <row r="9" spans="1:19" ht="25.5">
      <c r="A9" s="155" t="s">
        <v>13</v>
      </c>
      <c r="B9" s="164" t="s">
        <v>14</v>
      </c>
      <c r="C9" s="9">
        <f>'5. SOMAH Workforce Development'!C14</f>
        <v>22049.47</v>
      </c>
      <c r="D9" s="9">
        <f>SUM('5. SOMAH Workforce Development'!D14+'5. SOMAH Workforce Development'!C26)</f>
        <v>282027.20750000002</v>
      </c>
      <c r="E9" s="9">
        <f>'5. SOMAH Workforce Development'!D26</f>
        <v>497326.70850000012</v>
      </c>
      <c r="F9" s="9">
        <f>'5. SOMAH Workforce Development'!E26</f>
        <v>238549.43000000002</v>
      </c>
      <c r="G9" s="9">
        <f>'5. SOMAH Workforce Development'!F26</f>
        <v>0</v>
      </c>
      <c r="H9" s="9">
        <f>'5. SOMAH Workforce Development'!G26</f>
        <v>0</v>
      </c>
      <c r="I9" s="9">
        <f>'5. SOMAH Workforce Development'!H26</f>
        <v>0</v>
      </c>
      <c r="J9" s="9">
        <f>'5. SOMAH Workforce Development'!I26</f>
        <v>0</v>
      </c>
      <c r="K9" s="9">
        <f>'5. SOMAH Workforce Development'!J26</f>
        <v>0</v>
      </c>
      <c r="L9" s="9">
        <f>'5. SOMAH Workforce Development'!K26</f>
        <v>0</v>
      </c>
      <c r="M9" s="9">
        <f>'5. SOMAH Workforce Development'!L26</f>
        <v>0</v>
      </c>
      <c r="N9" s="9">
        <f>'5. SOMAH Workforce Development'!M26</f>
        <v>0</v>
      </c>
      <c r="O9" s="9">
        <f>'5. SOMAH Workforce Development'!N26</f>
        <v>0</v>
      </c>
      <c r="P9" s="93">
        <f>SUM(C9:O9)</f>
        <v>1039952.8160000002</v>
      </c>
      <c r="Q9" s="52"/>
      <c r="R9" s="221">
        <f>P9/'2. Program Funding'!M33</f>
        <v>2.2390877299154559E-2</v>
      </c>
    </row>
    <row r="10" spans="1:19" ht="26.25" thickBot="1">
      <c r="A10" s="156" t="s">
        <v>15</v>
      </c>
      <c r="B10" s="164" t="s">
        <v>16</v>
      </c>
      <c r="C10" s="45">
        <f>'6. SOMAH Technical Assistance'!C11</f>
        <v>0</v>
      </c>
      <c r="D10" s="45">
        <f>SUM('6. SOMAH Technical Assistance'!D11)</f>
        <v>232940.64500000002</v>
      </c>
      <c r="E10" s="45">
        <f>'6. SOMAH Technical Assistance'!E11</f>
        <v>186594.241243</v>
      </c>
      <c r="F10" s="45">
        <f>'6. SOMAH Technical Assistance'!F11</f>
        <v>105328.79090000002</v>
      </c>
      <c r="G10" s="45">
        <f>'6. SOMAH Technical Assistance'!G11</f>
        <v>0</v>
      </c>
      <c r="H10" s="45">
        <f>'6. SOMAH Technical Assistance'!H11</f>
        <v>0</v>
      </c>
      <c r="I10" s="45">
        <f>'6. SOMAH Technical Assistance'!I11</f>
        <v>0</v>
      </c>
      <c r="J10" s="45">
        <f>'6. SOMAH Technical Assistance'!J11</f>
        <v>0</v>
      </c>
      <c r="K10" s="45">
        <f>'6. SOMAH Technical Assistance'!K11</f>
        <v>0</v>
      </c>
      <c r="L10" s="45">
        <f>'6. SOMAH Technical Assistance'!L11</f>
        <v>0</v>
      </c>
      <c r="M10" s="45">
        <f>'6. SOMAH Technical Assistance'!M11</f>
        <v>0</v>
      </c>
      <c r="N10" s="45">
        <f>'6. SOMAH Technical Assistance'!N11</f>
        <v>0</v>
      </c>
      <c r="O10" s="45">
        <f>'6. SOMAH Technical Assistance'!O11</f>
        <v>0</v>
      </c>
      <c r="P10" s="94">
        <f>SUM(C10:O10)</f>
        <v>524863.67714300007</v>
      </c>
      <c r="Q10" s="54"/>
      <c r="R10" s="222">
        <f>P10/'2. Program Funding'!M33</f>
        <v>1.1300664811788907E-2</v>
      </c>
    </row>
    <row r="11" spans="1:19" ht="18" customHeight="1" thickBot="1">
      <c r="A11" s="46" t="s">
        <v>17</v>
      </c>
      <c r="B11" s="165"/>
      <c r="C11" s="44">
        <f>SUM(C7:C10)</f>
        <v>2330435.6100000003</v>
      </c>
      <c r="D11" s="44">
        <f>SUM(D7:D10)</f>
        <v>5557672.165998999</v>
      </c>
      <c r="E11" s="44">
        <f t="shared" ref="E11:O11" si="0">SUM(E7:E10)</f>
        <v>6849608.2621417027</v>
      </c>
      <c r="F11" s="44">
        <f t="shared" si="0"/>
        <v>3538720.2776662968</v>
      </c>
      <c r="G11" s="44">
        <f t="shared" si="0"/>
        <v>0</v>
      </c>
      <c r="H11" s="44">
        <f t="shared" si="0"/>
        <v>0</v>
      </c>
      <c r="I11" s="44">
        <f t="shared" si="0"/>
        <v>0</v>
      </c>
      <c r="J11" s="44">
        <f t="shared" si="0"/>
        <v>0</v>
      </c>
      <c r="K11" s="44">
        <f t="shared" si="0"/>
        <v>0</v>
      </c>
      <c r="L11" s="44">
        <f t="shared" si="0"/>
        <v>0</v>
      </c>
      <c r="M11" s="44">
        <f t="shared" si="0"/>
        <v>0</v>
      </c>
      <c r="N11" s="44">
        <f t="shared" si="0"/>
        <v>0</v>
      </c>
      <c r="O11" s="44">
        <f t="shared" si="0"/>
        <v>0</v>
      </c>
      <c r="P11" s="217">
        <f>SUM(C11:O11)</f>
        <v>18276436.315807</v>
      </c>
      <c r="Q11" s="218"/>
      <c r="R11" s="223">
        <f>P11/'2. Program Funding'!M33</f>
        <v>0.39350385586440573</v>
      </c>
    </row>
    <row r="12" spans="1:19" ht="25.5">
      <c r="A12" s="152" t="s">
        <v>18</v>
      </c>
      <c r="B12" s="162" t="s">
        <v>19</v>
      </c>
      <c r="C12" s="62">
        <v>169496.39</v>
      </c>
      <c r="D12" s="62">
        <v>174648.29</v>
      </c>
      <c r="E12" s="62">
        <v>155338.75</v>
      </c>
      <c r="F12" s="62">
        <v>0</v>
      </c>
      <c r="G12" s="62"/>
      <c r="H12" s="62"/>
      <c r="I12" s="62"/>
      <c r="J12" s="62"/>
      <c r="K12" s="62"/>
      <c r="L12" s="62"/>
      <c r="M12" s="62"/>
      <c r="N12" s="62"/>
      <c r="O12" s="62"/>
      <c r="P12" s="96">
        <f t="shared" ref="P12" si="1">SUM(C12:O12)</f>
        <v>499483.43000000005</v>
      </c>
      <c r="Q12" s="54"/>
      <c r="R12" s="221">
        <f>P12/'2. Program Funding'!M33</f>
        <v>1.0754211173837385E-2</v>
      </c>
    </row>
    <row r="13" spans="1:19" ht="39" thickBot="1">
      <c r="A13" s="157" t="s">
        <v>20</v>
      </c>
      <c r="B13" s="163" t="s">
        <v>21</v>
      </c>
      <c r="C13" s="64"/>
      <c r="D13" s="64">
        <v>1410785</v>
      </c>
      <c r="E13" s="64">
        <v>1631647.3399999999</v>
      </c>
      <c r="F13" s="64">
        <v>358574</v>
      </c>
      <c r="G13" s="64"/>
      <c r="H13" s="64"/>
      <c r="I13" s="64"/>
      <c r="J13" s="64"/>
      <c r="K13" s="64"/>
      <c r="L13" s="64"/>
      <c r="M13" s="64"/>
      <c r="N13" s="64"/>
      <c r="O13" s="64"/>
      <c r="P13" s="97">
        <f>SUM(C13:O13)</f>
        <v>3401006.34</v>
      </c>
      <c r="Q13" s="65"/>
      <c r="R13" s="221">
        <f>P13/'2. Program Funding'!M33</f>
        <v>7.3225933408681401E-2</v>
      </c>
    </row>
    <row r="14" spans="1:19" ht="18" customHeight="1" thickBot="1">
      <c r="A14" s="46" t="s">
        <v>22</v>
      </c>
      <c r="B14" s="165"/>
      <c r="C14" s="44">
        <f>C12+C13</f>
        <v>169496.39</v>
      </c>
      <c r="D14" s="44">
        <f>D12+D13</f>
        <v>1585433.29</v>
      </c>
      <c r="E14" s="44">
        <f t="shared" ref="E14:P14" si="2">E12+E13</f>
        <v>1786986.0899999999</v>
      </c>
      <c r="F14" s="44">
        <f t="shared" si="2"/>
        <v>358574</v>
      </c>
      <c r="G14" s="44">
        <f t="shared" si="2"/>
        <v>0</v>
      </c>
      <c r="H14" s="44">
        <f t="shared" si="2"/>
        <v>0</v>
      </c>
      <c r="I14" s="44">
        <f t="shared" si="2"/>
        <v>0</v>
      </c>
      <c r="J14" s="44">
        <f t="shared" si="2"/>
        <v>0</v>
      </c>
      <c r="K14" s="44">
        <f t="shared" si="2"/>
        <v>0</v>
      </c>
      <c r="L14" s="44">
        <f t="shared" si="2"/>
        <v>0</v>
      </c>
      <c r="M14" s="44">
        <f t="shared" si="2"/>
        <v>0</v>
      </c>
      <c r="N14" s="44">
        <f t="shared" si="2"/>
        <v>0</v>
      </c>
      <c r="O14" s="44">
        <f t="shared" si="2"/>
        <v>0</v>
      </c>
      <c r="P14" s="95">
        <f t="shared" si="2"/>
        <v>3900489.77</v>
      </c>
      <c r="Q14" s="218"/>
      <c r="R14" s="222">
        <f>P14/'2. Program Funding'!M33</f>
        <v>8.398014458251879E-2</v>
      </c>
    </row>
    <row r="15" spans="1:19" ht="64.5" thickBot="1">
      <c r="A15" s="63" t="s">
        <v>23</v>
      </c>
      <c r="B15" s="166" t="s">
        <v>24</v>
      </c>
      <c r="C15" s="102">
        <f>C11+C14</f>
        <v>2499932.0000000005</v>
      </c>
      <c r="D15" s="102">
        <f>D11+D14</f>
        <v>7143105.4559989991</v>
      </c>
      <c r="E15" s="102">
        <f t="shared" ref="E15:N15" si="3">E11+E14</f>
        <v>8636594.3521417025</v>
      </c>
      <c r="F15" s="102">
        <f t="shared" si="3"/>
        <v>3897294.2776662968</v>
      </c>
      <c r="G15" s="102">
        <f t="shared" si="3"/>
        <v>0</v>
      </c>
      <c r="H15" s="102">
        <f t="shared" si="3"/>
        <v>0</v>
      </c>
      <c r="I15" s="102">
        <f t="shared" si="3"/>
        <v>0</v>
      </c>
      <c r="J15" s="102">
        <f t="shared" si="3"/>
        <v>0</v>
      </c>
      <c r="K15" s="102">
        <f t="shared" si="3"/>
        <v>0</v>
      </c>
      <c r="L15" s="102">
        <f t="shared" si="3"/>
        <v>0</v>
      </c>
      <c r="M15" s="102">
        <f t="shared" si="3"/>
        <v>0</v>
      </c>
      <c r="N15" s="102">
        <f t="shared" si="3"/>
        <v>0</v>
      </c>
      <c r="O15" s="102">
        <f>O11+O14</f>
        <v>0</v>
      </c>
      <c r="P15" s="103">
        <f>P11+P14</f>
        <v>22176926.085806999</v>
      </c>
      <c r="Q15" s="219">
        <f>'2. Program Funding'!M33-'1. Expenditures'!P15</f>
        <v>24268454.419193003</v>
      </c>
      <c r="R15" s="220">
        <f>P15/'2. Program Funding'!M33</f>
        <v>0.47748400044692452</v>
      </c>
    </row>
    <row r="16" spans="1:19">
      <c r="A16" s="26"/>
      <c r="B16" s="39"/>
      <c r="C16" s="27"/>
      <c r="D16" s="27"/>
      <c r="E16" s="27"/>
      <c r="F16" s="27"/>
      <c r="G16" s="27"/>
      <c r="H16" s="27"/>
      <c r="I16" s="27"/>
      <c r="J16" s="27"/>
      <c r="K16" s="27"/>
      <c r="L16" s="27"/>
      <c r="M16" s="27"/>
      <c r="N16" s="35"/>
      <c r="O16" s="35"/>
      <c r="P16" s="35"/>
      <c r="Q16" s="28"/>
      <c r="R16" s="29"/>
    </row>
    <row r="17" spans="1:1">
      <c r="A17" s="57"/>
    </row>
  </sheetData>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N35"/>
  <sheetViews>
    <sheetView topLeftCell="A13" zoomScale="90" zoomScaleNormal="90" workbookViewId="0">
      <pane xSplit="1" topLeftCell="E1" activePane="topRight" state="frozen"/>
      <selection pane="topRight" activeCell="A14" sqref="A14"/>
    </sheetView>
  </sheetViews>
  <sheetFormatPr defaultColWidth="9.140625" defaultRowHeight="12.75"/>
  <cols>
    <col min="1" max="1" width="48.85546875" style="8" customWidth="1"/>
    <col min="2" max="14" width="15.7109375" style="8" customWidth="1"/>
    <col min="15" max="16384" width="9.140625" style="8"/>
  </cols>
  <sheetData>
    <row r="1" spans="1:14" s="3" customFormat="1" ht="15.75">
      <c r="A1" s="167" t="s">
        <v>0</v>
      </c>
      <c r="B1" s="1"/>
      <c r="C1" s="1"/>
    </row>
    <row r="2" spans="1:14">
      <c r="A2" s="60" t="str">
        <f>'1. Expenditures'!A2</f>
        <v>Reporting Date: August 2, 2021</v>
      </c>
      <c r="B2" s="6"/>
      <c r="C2" s="6"/>
      <c r="I2" s="48"/>
    </row>
    <row r="3" spans="1:14">
      <c r="A3" s="60" t="str">
        <f>'1. Expenditures'!A3</f>
        <v>Reporting Data Through: June 30, 2021</v>
      </c>
      <c r="I3" s="48"/>
    </row>
    <row r="4" spans="1:14">
      <c r="I4" s="48"/>
    </row>
    <row r="5" spans="1:14" ht="13.5" thickBot="1">
      <c r="A5" s="160" t="s">
        <v>25</v>
      </c>
    </row>
    <row r="6" spans="1:14" ht="26.25" thickBot="1">
      <c r="A6" s="37" t="s">
        <v>26</v>
      </c>
      <c r="B6" s="53">
        <v>2016</v>
      </c>
      <c r="C6" s="53">
        <v>2017</v>
      </c>
      <c r="D6" s="53">
        <v>2018</v>
      </c>
      <c r="E6" s="53">
        <v>2019</v>
      </c>
      <c r="F6" s="194" t="s">
        <v>27</v>
      </c>
      <c r="G6" s="53" t="s">
        <v>28</v>
      </c>
      <c r="H6" s="53">
        <v>2021</v>
      </c>
      <c r="I6" s="53">
        <v>2022</v>
      </c>
      <c r="J6" s="53">
        <v>2023</v>
      </c>
      <c r="K6" s="53">
        <v>2024</v>
      </c>
      <c r="L6" s="53">
        <v>2025</v>
      </c>
      <c r="M6" s="199" t="s">
        <v>29</v>
      </c>
    </row>
    <row r="7" spans="1:14">
      <c r="A7" s="148" t="s">
        <v>30</v>
      </c>
      <c r="B7" s="110">
        <v>1934435</v>
      </c>
      <c r="C7" s="110">
        <v>4843456</v>
      </c>
      <c r="D7" s="110">
        <v>43700000</v>
      </c>
      <c r="E7" s="110">
        <v>37737000</v>
      </c>
      <c r="F7" s="110">
        <f>30685041+4448942</f>
        <v>35133983</v>
      </c>
      <c r="G7" s="110">
        <v>38776228</v>
      </c>
      <c r="H7" s="110">
        <v>15804600</v>
      </c>
      <c r="I7" s="110"/>
      <c r="J7" s="110"/>
      <c r="K7" s="110"/>
      <c r="L7" s="110"/>
      <c r="M7" s="200">
        <f>SUM(B7:L7)</f>
        <v>177929702</v>
      </c>
      <c r="N7" s="201"/>
    </row>
    <row r="8" spans="1:14">
      <c r="A8" s="149" t="s">
        <v>31</v>
      </c>
      <c r="B8" s="111">
        <v>3036945</v>
      </c>
      <c r="C8" s="111">
        <v>5040278</v>
      </c>
      <c r="D8" s="111">
        <v>39125783</v>
      </c>
      <c r="E8" s="110">
        <v>40853635</v>
      </c>
      <c r="F8" s="110">
        <v>50602879</v>
      </c>
      <c r="G8" s="110">
        <v>41876767</v>
      </c>
      <c r="H8" s="110">
        <v>44646000</v>
      </c>
      <c r="I8" s="110"/>
      <c r="J8" s="110"/>
      <c r="K8" s="110"/>
      <c r="L8" s="110"/>
      <c r="M8" s="202">
        <f>SUM(B8:L8)</f>
        <v>225182287</v>
      </c>
      <c r="N8" s="203"/>
    </row>
    <row r="9" spans="1:14">
      <c r="A9" s="149" t="s">
        <v>32</v>
      </c>
      <c r="B9" s="111">
        <v>0</v>
      </c>
      <c r="C9" s="111">
        <v>0</v>
      </c>
      <c r="D9" s="111">
        <v>10300000</v>
      </c>
      <c r="E9" s="110">
        <v>10115640</v>
      </c>
      <c r="F9" s="110">
        <v>12604205</v>
      </c>
      <c r="G9" s="110">
        <v>11438841</v>
      </c>
      <c r="H9" s="110">
        <v>10923507</v>
      </c>
      <c r="I9" s="110"/>
      <c r="J9" s="110"/>
      <c r="K9" s="110"/>
      <c r="L9" s="110"/>
      <c r="M9" s="204">
        <f>SUM(B9:L9)</f>
        <v>55382193</v>
      </c>
      <c r="N9" s="203"/>
    </row>
    <row r="10" spans="1:14">
      <c r="A10" s="149" t="s">
        <v>33</v>
      </c>
      <c r="B10" s="111">
        <v>469381</v>
      </c>
      <c r="C10" s="111">
        <v>1068101</v>
      </c>
      <c r="D10" s="111">
        <v>1121680</v>
      </c>
      <c r="E10" s="110">
        <v>1278364.0499999998</v>
      </c>
      <c r="F10" s="110">
        <v>0</v>
      </c>
      <c r="G10" s="110">
        <v>607264</v>
      </c>
      <c r="H10" s="110"/>
      <c r="I10" s="110"/>
      <c r="J10" s="110"/>
      <c r="K10" s="110"/>
      <c r="L10" s="110"/>
      <c r="M10" s="204">
        <f>SUM(B10:L10)</f>
        <v>4544790.05</v>
      </c>
      <c r="N10" s="203"/>
    </row>
    <row r="11" spans="1:14" ht="13.5" thickBot="1">
      <c r="A11" s="150" t="s">
        <v>34</v>
      </c>
      <c r="B11" s="112">
        <v>147156</v>
      </c>
      <c r="C11" s="112">
        <v>287032</v>
      </c>
      <c r="D11" s="112">
        <v>349673</v>
      </c>
      <c r="E11" s="110">
        <v>466130</v>
      </c>
      <c r="F11" s="110">
        <v>0</v>
      </c>
      <c r="G11" s="110">
        <v>164842</v>
      </c>
      <c r="H11" s="110"/>
      <c r="I11" s="110"/>
      <c r="J11" s="110"/>
      <c r="K11" s="110"/>
      <c r="L11" s="110"/>
      <c r="M11" s="204">
        <f>SUM(B11:L11)</f>
        <v>1414833</v>
      </c>
      <c r="N11" s="203"/>
    </row>
    <row r="12" spans="1:14" ht="13.5" thickBot="1">
      <c r="A12" s="46" t="s">
        <v>35</v>
      </c>
      <c r="B12" s="44">
        <f>MIN(100000000, B7+B8+B9+B10+B11)</f>
        <v>5587917</v>
      </c>
      <c r="C12" s="44">
        <f>MIN(100000000, C7+C8+C9+C10+C11)</f>
        <v>11238867</v>
      </c>
      <c r="D12" s="44">
        <f>MIN(100000000, D7+D8+D9+D10+D11)</f>
        <v>94597136</v>
      </c>
      <c r="E12" s="44">
        <f t="shared" ref="E12:L12" si="0">MIN(100000000, E7+E8+E9+E10+E11)</f>
        <v>90450769.049999997</v>
      </c>
      <c r="F12" s="44">
        <f t="shared" si="0"/>
        <v>98341067</v>
      </c>
      <c r="G12" s="44">
        <f t="shared" si="0"/>
        <v>92863942</v>
      </c>
      <c r="H12" s="44">
        <f t="shared" si="0"/>
        <v>71374107</v>
      </c>
      <c r="I12" s="44">
        <f t="shared" si="0"/>
        <v>0</v>
      </c>
      <c r="J12" s="44">
        <f t="shared" si="0"/>
        <v>0</v>
      </c>
      <c r="K12" s="44">
        <f t="shared" si="0"/>
        <v>0</v>
      </c>
      <c r="L12" s="44">
        <f t="shared" si="0"/>
        <v>0</v>
      </c>
      <c r="M12" s="205">
        <f>SUM(M7:M11)</f>
        <v>464453805.05000001</v>
      </c>
      <c r="N12" s="206"/>
    </row>
    <row r="13" spans="1:14" ht="63.75">
      <c r="A13" s="207" t="s">
        <v>36</v>
      </c>
      <c r="B13" s="39"/>
      <c r="C13" s="39"/>
      <c r="D13" s="39"/>
      <c r="E13" s="39"/>
      <c r="F13" s="39"/>
      <c r="G13" s="39"/>
      <c r="H13" s="39"/>
      <c r="I13" s="39"/>
      <c r="J13" s="39"/>
      <c r="K13" s="39"/>
      <c r="L13" s="39"/>
      <c r="M13" s="39"/>
      <c r="N13" s="39"/>
    </row>
    <row r="14" spans="1:14" ht="51">
      <c r="A14" s="207" t="s">
        <v>37</v>
      </c>
      <c r="B14" s="39"/>
      <c r="C14" s="39"/>
      <c r="D14" s="39"/>
      <c r="E14" s="39"/>
      <c r="F14" s="39"/>
      <c r="G14" s="39"/>
      <c r="H14" s="39"/>
      <c r="I14" s="39"/>
      <c r="J14" s="39"/>
      <c r="K14" s="39"/>
      <c r="L14" s="39"/>
      <c r="M14" s="39"/>
      <c r="N14" s="39"/>
    </row>
    <row r="15" spans="1:14">
      <c r="A15" s="208"/>
      <c r="B15" s="208"/>
      <c r="C15" s="208"/>
      <c r="D15" s="27"/>
      <c r="E15" s="27"/>
      <c r="F15" s="27"/>
      <c r="G15" s="27"/>
      <c r="H15" s="27"/>
      <c r="I15" s="27"/>
      <c r="J15" s="27"/>
      <c r="K15" s="27"/>
      <c r="L15" s="27"/>
      <c r="M15" s="35"/>
      <c r="N15" s="209"/>
    </row>
    <row r="16" spans="1:14" ht="13.5" thickBot="1">
      <c r="A16" s="160" t="s">
        <v>38</v>
      </c>
      <c r="B16" s="208"/>
      <c r="C16" s="208"/>
      <c r="D16" s="27"/>
      <c r="E16" s="27"/>
      <c r="F16" s="27"/>
      <c r="G16" s="27"/>
      <c r="H16" s="27"/>
      <c r="I16" s="27"/>
      <c r="J16" s="27"/>
      <c r="K16" s="27"/>
      <c r="L16" s="27"/>
      <c r="M16" s="35"/>
      <c r="N16" s="209"/>
    </row>
    <row r="17" spans="1:14" ht="26.25" thickBot="1">
      <c r="A17" s="37" t="s">
        <v>26</v>
      </c>
      <c r="B17" s="53">
        <v>2016</v>
      </c>
      <c r="C17" s="53">
        <v>2017</v>
      </c>
      <c r="D17" s="53">
        <v>2018</v>
      </c>
      <c r="E17" s="53">
        <v>2019</v>
      </c>
      <c r="F17" s="194" t="s">
        <v>39</v>
      </c>
      <c r="G17" s="53">
        <v>2020</v>
      </c>
      <c r="H17" s="53">
        <v>2021</v>
      </c>
      <c r="I17" s="53">
        <v>2022</v>
      </c>
      <c r="J17" s="53">
        <v>2023</v>
      </c>
      <c r="K17" s="53">
        <v>2024</v>
      </c>
      <c r="L17" s="53">
        <v>2025</v>
      </c>
      <c r="M17" s="199" t="s">
        <v>29</v>
      </c>
    </row>
    <row r="18" spans="1:14">
      <c r="A18" s="148" t="s">
        <v>30</v>
      </c>
      <c r="B18" s="110">
        <f t="shared" ref="B18:L18" si="1">B7*0.9</f>
        <v>1740991.5</v>
      </c>
      <c r="C18" s="110">
        <f t="shared" si="1"/>
        <v>4359110.4000000004</v>
      </c>
      <c r="D18" s="110">
        <f t="shared" si="1"/>
        <v>39330000</v>
      </c>
      <c r="E18" s="110">
        <f t="shared" si="1"/>
        <v>33963300</v>
      </c>
      <c r="F18" s="110">
        <f t="shared" si="1"/>
        <v>31620584.699999999</v>
      </c>
      <c r="G18" s="110">
        <f t="shared" si="1"/>
        <v>34898605.200000003</v>
      </c>
      <c r="H18" s="110">
        <f t="shared" si="1"/>
        <v>14224140</v>
      </c>
      <c r="I18" s="110">
        <f t="shared" si="1"/>
        <v>0</v>
      </c>
      <c r="J18" s="110">
        <f t="shared" si="1"/>
        <v>0</v>
      </c>
      <c r="K18" s="110">
        <f t="shared" si="1"/>
        <v>0</v>
      </c>
      <c r="L18" s="110">
        <f t="shared" si="1"/>
        <v>0</v>
      </c>
      <c r="M18" s="200">
        <f>SUM(B18:L18)</f>
        <v>160136731.80000001</v>
      </c>
      <c r="N18" s="201"/>
    </row>
    <row r="19" spans="1:14">
      <c r="A19" s="149" t="s">
        <v>31</v>
      </c>
      <c r="B19" s="110">
        <f t="shared" ref="B19:L19" si="2">B8*0.9</f>
        <v>2733250.5</v>
      </c>
      <c r="C19" s="110">
        <f t="shared" si="2"/>
        <v>4536250.2</v>
      </c>
      <c r="D19" s="110">
        <f t="shared" si="2"/>
        <v>35213204.700000003</v>
      </c>
      <c r="E19" s="110">
        <f t="shared" si="2"/>
        <v>36768271.5</v>
      </c>
      <c r="F19" s="110">
        <f t="shared" si="2"/>
        <v>45542591.100000001</v>
      </c>
      <c r="G19" s="110">
        <f t="shared" si="2"/>
        <v>37689090.300000004</v>
      </c>
      <c r="H19" s="110">
        <f t="shared" si="2"/>
        <v>40181400</v>
      </c>
      <c r="I19" s="110">
        <f t="shared" si="2"/>
        <v>0</v>
      </c>
      <c r="J19" s="110">
        <f t="shared" si="2"/>
        <v>0</v>
      </c>
      <c r="K19" s="110">
        <f t="shared" si="2"/>
        <v>0</v>
      </c>
      <c r="L19" s="110">
        <f t="shared" si="2"/>
        <v>0</v>
      </c>
      <c r="M19" s="202">
        <f>SUM(B19:L19)</f>
        <v>202664058.30000001</v>
      </c>
      <c r="N19" s="203"/>
    </row>
    <row r="20" spans="1:14">
      <c r="A20" s="149" t="s">
        <v>32</v>
      </c>
      <c r="B20" s="110">
        <f t="shared" ref="B20:L20" si="3">B9*0.9</f>
        <v>0</v>
      </c>
      <c r="C20" s="110">
        <f t="shared" si="3"/>
        <v>0</v>
      </c>
      <c r="D20" s="110">
        <f t="shared" si="3"/>
        <v>9270000</v>
      </c>
      <c r="E20" s="110">
        <f t="shared" si="3"/>
        <v>9104076</v>
      </c>
      <c r="F20" s="110">
        <f t="shared" si="3"/>
        <v>11343784.5</v>
      </c>
      <c r="G20" s="110">
        <f t="shared" si="3"/>
        <v>10294956.9</v>
      </c>
      <c r="H20" s="110">
        <f t="shared" si="3"/>
        <v>9831156.3000000007</v>
      </c>
      <c r="I20" s="110">
        <f t="shared" si="3"/>
        <v>0</v>
      </c>
      <c r="J20" s="110">
        <f t="shared" si="3"/>
        <v>0</v>
      </c>
      <c r="K20" s="110">
        <f t="shared" si="3"/>
        <v>0</v>
      </c>
      <c r="L20" s="110">
        <f t="shared" si="3"/>
        <v>0</v>
      </c>
      <c r="M20" s="204">
        <f>SUM(B20:L20)</f>
        <v>49843973.700000003</v>
      </c>
      <c r="N20" s="203"/>
    </row>
    <row r="21" spans="1:14">
      <c r="A21" s="149" t="s">
        <v>33</v>
      </c>
      <c r="B21" s="110">
        <f t="shared" ref="B21:L21" si="4">B10*0.9</f>
        <v>422442.9</v>
      </c>
      <c r="C21" s="110">
        <f t="shared" si="4"/>
        <v>961290.9</v>
      </c>
      <c r="D21" s="110">
        <f t="shared" si="4"/>
        <v>1009512</v>
      </c>
      <c r="E21" s="110">
        <f t="shared" si="4"/>
        <v>1150527.6449999998</v>
      </c>
      <c r="F21" s="110">
        <f t="shared" si="4"/>
        <v>0</v>
      </c>
      <c r="G21" s="110">
        <f t="shared" si="4"/>
        <v>546537.6</v>
      </c>
      <c r="H21" s="110">
        <f t="shared" si="4"/>
        <v>0</v>
      </c>
      <c r="I21" s="110">
        <f t="shared" si="4"/>
        <v>0</v>
      </c>
      <c r="J21" s="110">
        <f t="shared" si="4"/>
        <v>0</v>
      </c>
      <c r="K21" s="110">
        <f t="shared" si="4"/>
        <v>0</v>
      </c>
      <c r="L21" s="110">
        <f t="shared" si="4"/>
        <v>0</v>
      </c>
      <c r="M21" s="204">
        <f>SUM(B21:L21)</f>
        <v>4090311.0449999995</v>
      </c>
      <c r="N21" s="203"/>
    </row>
    <row r="22" spans="1:14" ht="13.5" thickBot="1">
      <c r="A22" s="150" t="s">
        <v>34</v>
      </c>
      <c r="B22" s="110">
        <f t="shared" ref="B22:L22" si="5">B11*0.9</f>
        <v>132440.4</v>
      </c>
      <c r="C22" s="110">
        <f t="shared" si="5"/>
        <v>258328.80000000002</v>
      </c>
      <c r="D22" s="110">
        <f t="shared" si="5"/>
        <v>314705.7</v>
      </c>
      <c r="E22" s="110">
        <f t="shared" si="5"/>
        <v>419517</v>
      </c>
      <c r="F22" s="110">
        <f t="shared" si="5"/>
        <v>0</v>
      </c>
      <c r="G22" s="110">
        <f t="shared" si="5"/>
        <v>148357.80000000002</v>
      </c>
      <c r="H22" s="110">
        <f t="shared" si="5"/>
        <v>0</v>
      </c>
      <c r="I22" s="110">
        <f t="shared" si="5"/>
        <v>0</v>
      </c>
      <c r="J22" s="110">
        <f t="shared" si="5"/>
        <v>0</v>
      </c>
      <c r="K22" s="110">
        <f t="shared" si="5"/>
        <v>0</v>
      </c>
      <c r="L22" s="110">
        <f t="shared" si="5"/>
        <v>0</v>
      </c>
      <c r="M22" s="204">
        <f>SUM(B22:L22)</f>
        <v>1273349.7</v>
      </c>
      <c r="N22" s="203"/>
    </row>
    <row r="23" spans="1:14" ht="13.5" thickBot="1">
      <c r="A23" s="46" t="s">
        <v>40</v>
      </c>
      <c r="B23" s="210">
        <f>SUM(B18:B22)</f>
        <v>5029125.3000000007</v>
      </c>
      <c r="C23" s="210">
        <f t="shared" ref="C23:M23" si="6">SUM(C18:C22)</f>
        <v>10114980.300000003</v>
      </c>
      <c r="D23" s="210">
        <f t="shared" si="6"/>
        <v>85137422.400000006</v>
      </c>
      <c r="E23" s="210">
        <f t="shared" si="6"/>
        <v>81405692.144999996</v>
      </c>
      <c r="F23" s="210">
        <f t="shared" si="6"/>
        <v>88506960.299999997</v>
      </c>
      <c r="G23" s="210">
        <f t="shared" si="6"/>
        <v>83577547.799999997</v>
      </c>
      <c r="H23" s="210">
        <f t="shared" si="6"/>
        <v>64236696.299999997</v>
      </c>
      <c r="I23" s="210">
        <f t="shared" si="6"/>
        <v>0</v>
      </c>
      <c r="J23" s="210">
        <f t="shared" si="6"/>
        <v>0</v>
      </c>
      <c r="K23" s="210">
        <f t="shared" si="6"/>
        <v>0</v>
      </c>
      <c r="L23" s="210">
        <f t="shared" si="6"/>
        <v>0</v>
      </c>
      <c r="M23" s="210">
        <f t="shared" si="6"/>
        <v>418008424.54500002</v>
      </c>
      <c r="N23" s="206"/>
    </row>
    <row r="24" spans="1:14">
      <c r="A24" s="211"/>
      <c r="B24" s="212"/>
      <c r="C24" s="39"/>
      <c r="D24" s="39"/>
      <c r="E24" s="39"/>
      <c r="F24" s="39"/>
      <c r="G24" s="39"/>
      <c r="H24" s="39"/>
      <c r="I24" s="39"/>
      <c r="J24" s="39"/>
      <c r="K24" s="39"/>
      <c r="L24" s="39"/>
      <c r="M24" s="39"/>
      <c r="N24" s="39"/>
    </row>
    <row r="25" spans="1:14">
      <c r="A25" s="208"/>
      <c r="B25" s="208"/>
      <c r="C25" s="208"/>
      <c r="D25" s="27"/>
      <c r="E25" s="27"/>
      <c r="F25" s="27"/>
      <c r="G25" s="27"/>
      <c r="H25" s="27"/>
      <c r="I25" s="27"/>
      <c r="J25" s="27"/>
      <c r="K25" s="27"/>
      <c r="L25" s="27"/>
      <c r="M25" s="35"/>
      <c r="N25" s="209"/>
    </row>
    <row r="26" spans="1:14" ht="13.5" thickBot="1">
      <c r="A26" s="160" t="s">
        <v>41</v>
      </c>
      <c r="B26" s="208"/>
      <c r="C26" s="208"/>
      <c r="D26" s="27"/>
      <c r="E26" s="27"/>
      <c r="F26" s="27"/>
      <c r="G26" s="27"/>
      <c r="H26" s="27"/>
      <c r="I26" s="27"/>
      <c r="J26" s="27"/>
      <c r="K26" s="27"/>
      <c r="L26" s="27"/>
      <c r="M26" s="35"/>
      <c r="N26" s="209"/>
    </row>
    <row r="27" spans="1:14" ht="26.25" thickBot="1">
      <c r="A27" s="37" t="s">
        <v>26</v>
      </c>
      <c r="B27" s="53">
        <v>2016</v>
      </c>
      <c r="C27" s="53">
        <v>2017</v>
      </c>
      <c r="D27" s="53">
        <v>2018</v>
      </c>
      <c r="E27" s="53">
        <v>2019</v>
      </c>
      <c r="F27" s="194" t="s">
        <v>39</v>
      </c>
      <c r="G27" s="53">
        <v>2020</v>
      </c>
      <c r="H27" s="53">
        <v>2021</v>
      </c>
      <c r="I27" s="53">
        <v>2022</v>
      </c>
      <c r="J27" s="53">
        <v>2023</v>
      </c>
      <c r="K27" s="53">
        <v>2024</v>
      </c>
      <c r="L27" s="53">
        <v>2025</v>
      </c>
      <c r="M27" s="199" t="s">
        <v>29</v>
      </c>
    </row>
    <row r="28" spans="1:14">
      <c r="A28" s="148" t="s">
        <v>30</v>
      </c>
      <c r="B28" s="110">
        <f t="shared" ref="B28:L28" si="7">B7*0.1</f>
        <v>193443.5</v>
      </c>
      <c r="C28" s="110">
        <f t="shared" si="7"/>
        <v>484345.60000000003</v>
      </c>
      <c r="D28" s="110">
        <f t="shared" si="7"/>
        <v>4370000</v>
      </c>
      <c r="E28" s="110">
        <f t="shared" si="7"/>
        <v>3773700</v>
      </c>
      <c r="F28" s="110">
        <f t="shared" si="7"/>
        <v>3513398.3000000003</v>
      </c>
      <c r="G28" s="110">
        <f t="shared" si="7"/>
        <v>3877622.8000000003</v>
      </c>
      <c r="H28" s="110">
        <f t="shared" si="7"/>
        <v>1580460</v>
      </c>
      <c r="I28" s="110">
        <f t="shared" si="7"/>
        <v>0</v>
      </c>
      <c r="J28" s="110">
        <f t="shared" si="7"/>
        <v>0</v>
      </c>
      <c r="K28" s="110">
        <f t="shared" si="7"/>
        <v>0</v>
      </c>
      <c r="L28" s="110">
        <f t="shared" si="7"/>
        <v>0</v>
      </c>
      <c r="M28" s="200">
        <f>SUM(B28:L28)</f>
        <v>17792970.200000003</v>
      </c>
      <c r="N28" s="201"/>
    </row>
    <row r="29" spans="1:14">
      <c r="A29" s="149" t="s">
        <v>31</v>
      </c>
      <c r="B29" s="110">
        <f t="shared" ref="B29:L29" si="8">B8*0.1</f>
        <v>303694.5</v>
      </c>
      <c r="C29" s="110">
        <f t="shared" si="8"/>
        <v>504027.80000000005</v>
      </c>
      <c r="D29" s="110">
        <f t="shared" si="8"/>
        <v>3912578.3000000003</v>
      </c>
      <c r="E29" s="110">
        <f t="shared" si="8"/>
        <v>4085363.5</v>
      </c>
      <c r="F29" s="110">
        <f t="shared" si="8"/>
        <v>5060287.9000000004</v>
      </c>
      <c r="G29" s="110">
        <f t="shared" si="8"/>
        <v>4187676.7</v>
      </c>
      <c r="H29" s="110">
        <f t="shared" si="8"/>
        <v>4464600</v>
      </c>
      <c r="I29" s="110">
        <f t="shared" si="8"/>
        <v>0</v>
      </c>
      <c r="J29" s="110">
        <f t="shared" si="8"/>
        <v>0</v>
      </c>
      <c r="K29" s="110">
        <f t="shared" si="8"/>
        <v>0</v>
      </c>
      <c r="L29" s="110">
        <f t="shared" si="8"/>
        <v>0</v>
      </c>
      <c r="M29" s="202">
        <f>SUM(B29:L29)</f>
        <v>22518228.700000003</v>
      </c>
      <c r="N29" s="203"/>
    </row>
    <row r="30" spans="1:14">
      <c r="A30" s="149" t="s">
        <v>32</v>
      </c>
      <c r="B30" s="110">
        <f t="shared" ref="B30:L30" si="9">B9*0.1</f>
        <v>0</v>
      </c>
      <c r="C30" s="110">
        <f t="shared" si="9"/>
        <v>0</v>
      </c>
      <c r="D30" s="110">
        <f t="shared" si="9"/>
        <v>1030000</v>
      </c>
      <c r="E30" s="110">
        <f t="shared" si="9"/>
        <v>1011564</v>
      </c>
      <c r="F30" s="110">
        <f t="shared" si="9"/>
        <v>1260420.5</v>
      </c>
      <c r="G30" s="110">
        <f t="shared" si="9"/>
        <v>1143884.1000000001</v>
      </c>
      <c r="H30" s="110">
        <f t="shared" si="9"/>
        <v>1092350.7</v>
      </c>
      <c r="I30" s="110">
        <f t="shared" si="9"/>
        <v>0</v>
      </c>
      <c r="J30" s="110">
        <f t="shared" si="9"/>
        <v>0</v>
      </c>
      <c r="K30" s="110">
        <f t="shared" si="9"/>
        <v>0</v>
      </c>
      <c r="L30" s="110">
        <f t="shared" si="9"/>
        <v>0</v>
      </c>
      <c r="M30" s="204">
        <f>SUM(B30:L30)</f>
        <v>5538219.2999999998</v>
      </c>
      <c r="N30" s="203"/>
    </row>
    <row r="31" spans="1:14">
      <c r="A31" s="149" t="s">
        <v>33</v>
      </c>
      <c r="B31" s="110">
        <f t="shared" ref="B31:L31" si="10">B10*0.1</f>
        <v>46938.100000000006</v>
      </c>
      <c r="C31" s="110">
        <f t="shared" si="10"/>
        <v>106810.1</v>
      </c>
      <c r="D31" s="110">
        <f t="shared" si="10"/>
        <v>112168</v>
      </c>
      <c r="E31" s="110">
        <f t="shared" si="10"/>
        <v>127836.40499999998</v>
      </c>
      <c r="F31" s="110">
        <f t="shared" si="10"/>
        <v>0</v>
      </c>
      <c r="G31" s="110">
        <f t="shared" si="10"/>
        <v>60726.400000000001</v>
      </c>
      <c r="H31" s="110">
        <f t="shared" si="10"/>
        <v>0</v>
      </c>
      <c r="I31" s="110">
        <f t="shared" si="10"/>
        <v>0</v>
      </c>
      <c r="J31" s="110">
        <f t="shared" si="10"/>
        <v>0</v>
      </c>
      <c r="K31" s="110">
        <f t="shared" si="10"/>
        <v>0</v>
      </c>
      <c r="L31" s="110">
        <f t="shared" si="10"/>
        <v>0</v>
      </c>
      <c r="M31" s="204">
        <f>SUM(B31:L31)</f>
        <v>454479.005</v>
      </c>
      <c r="N31" s="203"/>
    </row>
    <row r="32" spans="1:14" ht="13.5" thickBot="1">
      <c r="A32" s="150" t="s">
        <v>34</v>
      </c>
      <c r="B32" s="110">
        <f t="shared" ref="B32:L32" si="11">B11*0.1</f>
        <v>14715.6</v>
      </c>
      <c r="C32" s="110">
        <f t="shared" si="11"/>
        <v>28703.200000000001</v>
      </c>
      <c r="D32" s="110">
        <f t="shared" si="11"/>
        <v>34967.300000000003</v>
      </c>
      <c r="E32" s="110">
        <f t="shared" si="11"/>
        <v>46613</v>
      </c>
      <c r="F32" s="110">
        <f t="shared" si="11"/>
        <v>0</v>
      </c>
      <c r="G32" s="110">
        <f t="shared" si="11"/>
        <v>16484.2</v>
      </c>
      <c r="H32" s="110">
        <f t="shared" si="11"/>
        <v>0</v>
      </c>
      <c r="I32" s="110">
        <f t="shared" si="11"/>
        <v>0</v>
      </c>
      <c r="J32" s="110">
        <f t="shared" si="11"/>
        <v>0</v>
      </c>
      <c r="K32" s="110">
        <f t="shared" si="11"/>
        <v>0</v>
      </c>
      <c r="L32" s="110">
        <f t="shared" si="11"/>
        <v>0</v>
      </c>
      <c r="M32" s="204">
        <f>SUM(B32:L32)</f>
        <v>141483.30000000002</v>
      </c>
      <c r="N32" s="203"/>
    </row>
    <row r="33" spans="1:14" ht="13.5" thickBot="1">
      <c r="A33" s="46" t="s">
        <v>42</v>
      </c>
      <c r="B33" s="210">
        <f>SUM(B28:B32)</f>
        <v>558791.69999999995</v>
      </c>
      <c r="C33" s="210">
        <f t="shared" ref="C33:M33" si="12">SUM(C28:C32)</f>
        <v>1123886.7000000002</v>
      </c>
      <c r="D33" s="210">
        <f t="shared" si="12"/>
        <v>9459713.6000000015</v>
      </c>
      <c r="E33" s="210">
        <f t="shared" si="12"/>
        <v>9045076.9049999993</v>
      </c>
      <c r="F33" s="210">
        <f t="shared" si="12"/>
        <v>9834106.7000000011</v>
      </c>
      <c r="G33" s="210">
        <f t="shared" si="12"/>
        <v>9286394.1999999993</v>
      </c>
      <c r="H33" s="210">
        <f t="shared" si="12"/>
        <v>7137410.7000000002</v>
      </c>
      <c r="I33" s="210">
        <f t="shared" si="12"/>
        <v>0</v>
      </c>
      <c r="J33" s="210">
        <f t="shared" si="12"/>
        <v>0</v>
      </c>
      <c r="K33" s="210">
        <f t="shared" si="12"/>
        <v>0</v>
      </c>
      <c r="L33" s="210">
        <f t="shared" si="12"/>
        <v>0</v>
      </c>
      <c r="M33" s="210">
        <f t="shared" si="12"/>
        <v>46445380.505000003</v>
      </c>
      <c r="N33" s="206"/>
    </row>
    <row r="34" spans="1:14" ht="25.5">
      <c r="A34" s="186" t="s">
        <v>43</v>
      </c>
      <c r="B34" s="213"/>
      <c r="C34" s="213"/>
      <c r="D34" s="213"/>
      <c r="E34" s="213"/>
      <c r="F34" s="213"/>
      <c r="G34" s="213"/>
      <c r="H34" s="213"/>
      <c r="I34" s="213"/>
      <c r="J34" s="213"/>
      <c r="K34" s="213"/>
      <c r="L34" s="213"/>
      <c r="M34" s="213"/>
    </row>
    <row r="35" spans="1:14">
      <c r="A35" s="214"/>
      <c r="B35" s="213"/>
      <c r="C35" s="213"/>
      <c r="D35" s="213"/>
      <c r="E35" s="213"/>
      <c r="F35" s="213"/>
      <c r="G35" s="213"/>
      <c r="H35" s="213"/>
      <c r="I35" s="213"/>
      <c r="J35" s="213"/>
      <c r="K35" s="213"/>
      <c r="L35" s="213"/>
      <c r="M35" s="2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zoomScale="80" zoomScaleNormal="80" workbookViewId="0">
      <pane xSplit="1" topLeftCell="B1" activePane="topRight" state="frozen"/>
      <selection pane="topRight" activeCell="O34" sqref="O34"/>
    </sheetView>
  </sheetViews>
  <sheetFormatPr defaultColWidth="9.140625" defaultRowHeight="15"/>
  <cols>
    <col min="1" max="1" width="60.5703125" style="12" customWidth="1"/>
    <col min="2" max="2" width="33.28515625" style="12" bestFit="1" customWidth="1"/>
    <col min="3" max="15" width="17.42578125" style="13" customWidth="1"/>
    <col min="16" max="16" width="45.85546875" style="12" customWidth="1"/>
    <col min="17" max="17" width="11.140625" style="12" customWidth="1"/>
    <col min="18" max="18" width="11.5703125" style="12" customWidth="1"/>
    <col min="19" max="19" width="13.42578125" style="12" customWidth="1"/>
    <col min="20" max="20" width="11.28515625" style="12" bestFit="1" customWidth="1"/>
    <col min="21" max="16384" width="9.140625" style="12"/>
  </cols>
  <sheetData>
    <row r="1" spans="1:19" s="3" customFormat="1" ht="15.75">
      <c r="A1" s="167" t="str">
        <f>'1. Expenditures'!A1</f>
        <v>SOMAH Program Administrator</v>
      </c>
      <c r="C1" s="32"/>
      <c r="D1" s="32"/>
      <c r="E1" s="32"/>
      <c r="F1" s="32"/>
      <c r="G1" s="32"/>
      <c r="H1" s="32"/>
      <c r="I1" s="32"/>
      <c r="J1" s="32"/>
      <c r="K1" s="32"/>
      <c r="L1" s="32"/>
      <c r="M1" s="32"/>
      <c r="N1" s="32"/>
      <c r="O1" s="32"/>
      <c r="Q1" s="2"/>
      <c r="R1" s="2"/>
      <c r="S1" s="2"/>
    </row>
    <row r="2" spans="1:19">
      <c r="A2" s="61" t="str">
        <f>'1. Expenditures'!A2</f>
        <v>Reporting Date: August 2, 2021</v>
      </c>
      <c r="B2" s="8"/>
      <c r="C2" s="43"/>
      <c r="D2" s="43"/>
      <c r="E2" s="33"/>
      <c r="F2" s="33"/>
      <c r="G2" s="33"/>
      <c r="H2" s="33"/>
      <c r="I2" s="33"/>
      <c r="J2" s="33"/>
      <c r="K2" s="33"/>
      <c r="L2" s="33"/>
      <c r="M2" s="33"/>
      <c r="N2" s="33"/>
      <c r="O2" s="33"/>
      <c r="P2" s="10"/>
      <c r="Q2" s="10"/>
      <c r="R2" s="10"/>
      <c r="S2" s="10"/>
    </row>
    <row r="3" spans="1:19">
      <c r="A3" s="61" t="str">
        <f>'1. Expenditures'!A3</f>
        <v>Reporting Data Through: June 30, 2021</v>
      </c>
      <c r="B3" s="8"/>
      <c r="C3" s="43"/>
      <c r="D3" s="43"/>
      <c r="E3" s="33"/>
      <c r="F3" s="33"/>
      <c r="G3" s="33"/>
      <c r="H3" s="33"/>
      <c r="I3" s="33"/>
      <c r="J3" s="33"/>
      <c r="K3" s="33"/>
      <c r="L3" s="33"/>
      <c r="M3" s="33"/>
      <c r="N3" s="33"/>
      <c r="O3" s="33"/>
      <c r="P3" s="10"/>
      <c r="Q3" s="10"/>
      <c r="R3" s="10"/>
      <c r="S3" s="10"/>
    </row>
    <row r="4" spans="1:19">
      <c r="B4" s="31"/>
      <c r="D4" s="33"/>
      <c r="E4" s="33"/>
      <c r="F4" s="33"/>
      <c r="G4" s="33"/>
      <c r="H4" s="33"/>
      <c r="I4" s="33"/>
      <c r="J4" s="33"/>
      <c r="K4" s="33"/>
      <c r="L4" s="33"/>
      <c r="M4" s="33"/>
      <c r="N4" s="33"/>
      <c r="O4" s="33"/>
      <c r="P4" s="10"/>
      <c r="Q4" s="10"/>
      <c r="R4" s="10"/>
      <c r="S4" s="10"/>
    </row>
    <row r="5" spans="1:19">
      <c r="B5" s="31"/>
      <c r="D5" s="33"/>
      <c r="E5" s="33"/>
      <c r="F5" s="33"/>
      <c r="G5" s="33"/>
      <c r="H5" s="33"/>
      <c r="I5" s="33"/>
      <c r="J5" s="33"/>
      <c r="K5" s="33"/>
      <c r="L5" s="33"/>
      <c r="M5" s="33"/>
      <c r="N5" s="33"/>
      <c r="O5" s="33"/>
      <c r="P5" s="10"/>
      <c r="Q5" s="10"/>
      <c r="R5" s="10"/>
      <c r="S5" s="10"/>
    </row>
    <row r="6" spans="1:19" ht="15.75" thickBot="1">
      <c r="A6" s="161" t="s">
        <v>44</v>
      </c>
      <c r="B6" s="31"/>
      <c r="D6" s="33"/>
      <c r="E6" s="33"/>
      <c r="F6" s="33"/>
      <c r="G6" s="33"/>
      <c r="H6" s="33"/>
      <c r="I6" s="33"/>
      <c r="J6" s="33"/>
      <c r="K6" s="33"/>
      <c r="L6" s="33"/>
      <c r="M6" s="33"/>
      <c r="N6" s="33"/>
      <c r="O6" s="33"/>
      <c r="P6" s="10"/>
      <c r="Q6" s="10"/>
      <c r="R6" s="10"/>
      <c r="S6" s="10"/>
    </row>
    <row r="7" spans="1:19" ht="16.5" thickBot="1">
      <c r="A7" s="17" t="s">
        <v>45</v>
      </c>
      <c r="B7" s="22" t="s">
        <v>5</v>
      </c>
      <c r="C7" s="23">
        <v>2018</v>
      </c>
      <c r="D7" s="23" t="s">
        <v>46</v>
      </c>
      <c r="E7" s="33"/>
      <c r="F7" s="33"/>
      <c r="G7" s="33"/>
      <c r="H7" s="33"/>
      <c r="I7" s="33"/>
      <c r="J7" s="33"/>
      <c r="K7" s="33"/>
      <c r="L7" s="33"/>
      <c r="M7" s="33"/>
      <c r="N7" s="33"/>
      <c r="O7" s="33"/>
      <c r="P7" s="10"/>
      <c r="Q7" s="10"/>
      <c r="R7" s="10"/>
      <c r="S7" s="10"/>
    </row>
    <row r="8" spans="1:19" ht="51">
      <c r="A8" s="153" t="s">
        <v>47</v>
      </c>
      <c r="B8" s="144" t="s">
        <v>48</v>
      </c>
      <c r="C8" s="68">
        <v>447264.94</v>
      </c>
      <c r="D8" s="113">
        <v>505727.84249999985</v>
      </c>
      <c r="E8" s="33"/>
      <c r="F8" s="33"/>
      <c r="G8" s="33"/>
      <c r="H8" s="33"/>
      <c r="I8" s="33"/>
      <c r="J8" s="33"/>
      <c r="K8" s="33"/>
      <c r="L8" s="33"/>
      <c r="M8" s="33"/>
      <c r="N8" s="33"/>
      <c r="O8" s="33"/>
      <c r="P8" s="10"/>
      <c r="Q8" s="10"/>
      <c r="R8" s="10"/>
      <c r="S8" s="10"/>
    </row>
    <row r="9" spans="1:19" ht="38.25">
      <c r="A9" s="153" t="s">
        <v>49</v>
      </c>
      <c r="B9" s="142" t="s">
        <v>50</v>
      </c>
      <c r="C9" s="71">
        <v>47468.69</v>
      </c>
      <c r="D9" s="114">
        <v>62651.269</v>
      </c>
      <c r="E9" s="33"/>
      <c r="F9" s="33"/>
      <c r="G9" s="33"/>
      <c r="H9" s="33"/>
      <c r="I9" s="33"/>
      <c r="J9" s="33"/>
      <c r="K9" s="33"/>
      <c r="L9" s="33"/>
      <c r="M9" s="33"/>
      <c r="N9" s="33"/>
      <c r="O9" s="33"/>
      <c r="P9" s="10"/>
      <c r="Q9" s="10"/>
      <c r="R9" s="10"/>
      <c r="S9" s="10"/>
    </row>
    <row r="10" spans="1:19" ht="38.25">
      <c r="A10" s="153" t="s">
        <v>51</v>
      </c>
      <c r="B10" s="142" t="s">
        <v>52</v>
      </c>
      <c r="C10" s="71">
        <v>68595.7</v>
      </c>
      <c r="D10" s="115">
        <v>74420.759999999995</v>
      </c>
      <c r="E10" s="33"/>
      <c r="F10" s="33"/>
      <c r="G10" s="33"/>
      <c r="H10" s="33"/>
      <c r="I10" s="33"/>
      <c r="J10" s="33"/>
      <c r="K10" s="33"/>
      <c r="L10" s="33"/>
      <c r="M10" s="33"/>
      <c r="N10" s="33"/>
      <c r="O10" s="33"/>
      <c r="P10" s="10"/>
      <c r="Q10" s="10"/>
      <c r="R10" s="10"/>
      <c r="S10" s="10"/>
    </row>
    <row r="11" spans="1:19" ht="25.5">
      <c r="A11" s="153" t="s">
        <v>53</v>
      </c>
      <c r="B11" s="144" t="s">
        <v>54</v>
      </c>
      <c r="C11" s="71">
        <v>24375.119999999999</v>
      </c>
      <c r="D11" s="71">
        <v>30119.42</v>
      </c>
      <c r="E11" s="33"/>
      <c r="F11" s="33"/>
      <c r="G11" s="33"/>
      <c r="H11" s="33"/>
      <c r="I11" s="33"/>
      <c r="J11" s="33"/>
      <c r="K11" s="33"/>
      <c r="L11" s="33"/>
      <c r="M11" s="33"/>
      <c r="N11" s="33"/>
      <c r="O11" s="33"/>
      <c r="P11" s="10"/>
      <c r="Q11" s="10"/>
      <c r="R11" s="10"/>
      <c r="S11" s="10"/>
    </row>
    <row r="12" spans="1:19" ht="25.5">
      <c r="A12" s="153" t="s">
        <v>55</v>
      </c>
      <c r="B12" s="142" t="s">
        <v>56</v>
      </c>
      <c r="C12" s="71">
        <v>0</v>
      </c>
      <c r="D12" s="71">
        <v>1498.24</v>
      </c>
      <c r="E12" s="33"/>
      <c r="F12" s="33"/>
      <c r="G12" s="33"/>
      <c r="H12" s="33"/>
      <c r="I12" s="33"/>
      <c r="J12" s="33"/>
      <c r="K12" s="33"/>
      <c r="L12" s="33"/>
      <c r="M12" s="33"/>
      <c r="N12" s="33"/>
      <c r="O12" s="33"/>
      <c r="P12" s="10"/>
      <c r="Q12" s="10"/>
      <c r="R12" s="10"/>
      <c r="S12" s="10"/>
    </row>
    <row r="13" spans="1:19" ht="25.5">
      <c r="A13" s="153" t="s">
        <v>57</v>
      </c>
      <c r="B13" s="142" t="s">
        <v>58</v>
      </c>
      <c r="C13" s="71">
        <v>0</v>
      </c>
      <c r="D13" s="71">
        <v>289.22000000000003</v>
      </c>
      <c r="E13" s="33"/>
      <c r="F13" s="33"/>
      <c r="G13" s="33"/>
      <c r="H13" s="33"/>
      <c r="I13" s="33"/>
      <c r="J13" s="33"/>
      <c r="K13" s="33"/>
      <c r="L13" s="33"/>
      <c r="M13" s="33"/>
      <c r="N13" s="33"/>
      <c r="O13" s="33"/>
      <c r="P13" s="10"/>
      <c r="Q13" s="10"/>
      <c r="R13" s="10"/>
      <c r="S13" s="10"/>
    </row>
    <row r="14" spans="1:19" ht="25.5">
      <c r="A14" s="153" t="s">
        <v>59</v>
      </c>
      <c r="B14" s="144" t="s">
        <v>60</v>
      </c>
      <c r="C14" s="71">
        <v>5442.16</v>
      </c>
      <c r="D14" s="71">
        <v>12825.985000000001</v>
      </c>
      <c r="E14" s="33"/>
      <c r="F14" s="33"/>
      <c r="G14" s="33"/>
      <c r="H14" s="33"/>
      <c r="I14" s="33"/>
      <c r="J14" s="33"/>
      <c r="K14" s="33"/>
      <c r="L14" s="33"/>
      <c r="M14" s="33"/>
      <c r="N14" s="33"/>
      <c r="O14" s="33"/>
      <c r="P14" s="10"/>
      <c r="Q14" s="10"/>
      <c r="R14" s="10"/>
      <c r="S14" s="10"/>
    </row>
    <row r="15" spans="1:19" ht="15.75" thickBot="1">
      <c r="A15" s="153" t="s">
        <v>61</v>
      </c>
      <c r="B15" s="142" t="s">
        <v>62</v>
      </c>
      <c r="C15" s="71">
        <f>108361.05+1194837.48</f>
        <v>1303198.53</v>
      </c>
      <c r="D15" s="71">
        <v>99151.985000000001</v>
      </c>
      <c r="E15" s="33"/>
      <c r="F15" s="33"/>
      <c r="G15" s="33"/>
      <c r="H15" s="33"/>
      <c r="I15" s="33"/>
      <c r="J15" s="33"/>
      <c r="K15" s="33"/>
      <c r="L15" s="33"/>
      <c r="M15" s="33"/>
      <c r="N15" s="33"/>
      <c r="O15" s="33"/>
      <c r="P15" s="10"/>
      <c r="Q15" s="10"/>
      <c r="R15" s="10"/>
      <c r="S15" s="10"/>
    </row>
    <row r="16" spans="1:19" ht="16.5" thickBot="1">
      <c r="A16" s="20" t="s">
        <v>63</v>
      </c>
      <c r="B16" s="20"/>
      <c r="C16" s="21">
        <f t="shared" ref="C16:D16" si="0">SUM(C8:C15)</f>
        <v>1896345.1400000001</v>
      </c>
      <c r="D16" s="116">
        <f t="shared" si="0"/>
        <v>786684.72149999987</v>
      </c>
      <c r="E16" s="33"/>
      <c r="F16" s="33"/>
      <c r="G16" s="33"/>
      <c r="H16" s="33"/>
      <c r="I16" s="33"/>
      <c r="J16" s="33"/>
      <c r="K16" s="33"/>
      <c r="L16" s="33"/>
      <c r="M16" s="33"/>
      <c r="N16" s="33"/>
      <c r="O16" s="33"/>
      <c r="P16" s="10"/>
      <c r="Q16" s="10"/>
      <c r="R16" s="10"/>
      <c r="S16" s="10"/>
    </row>
    <row r="17" spans="1:19">
      <c r="B17" s="31"/>
      <c r="D17" s="33"/>
      <c r="E17" s="33"/>
      <c r="F17" s="33"/>
      <c r="G17" s="33"/>
      <c r="H17" s="33"/>
      <c r="I17" s="33"/>
      <c r="J17" s="33"/>
      <c r="K17" s="33"/>
      <c r="L17" s="33"/>
      <c r="M17" s="33"/>
      <c r="N17" s="33"/>
      <c r="O17" s="33"/>
      <c r="P17" s="10"/>
      <c r="Q17" s="10"/>
      <c r="R17" s="10"/>
      <c r="S17" s="10"/>
    </row>
    <row r="18" spans="1:19">
      <c r="B18" s="31"/>
      <c r="D18" s="33"/>
      <c r="E18" s="33"/>
      <c r="F18" s="33"/>
      <c r="G18" s="33"/>
      <c r="H18" s="33"/>
      <c r="I18" s="33"/>
      <c r="J18" s="33"/>
      <c r="K18" s="33"/>
      <c r="L18" s="33"/>
      <c r="M18" s="33"/>
      <c r="N18" s="33"/>
      <c r="O18" s="33"/>
      <c r="P18" s="10"/>
      <c r="Q18" s="10"/>
      <c r="R18" s="10"/>
      <c r="S18" s="10"/>
    </row>
    <row r="19" spans="1:19" ht="27" thickBot="1">
      <c r="A19" s="161" t="s">
        <v>64</v>
      </c>
      <c r="B19" s="31"/>
      <c r="C19" s="33"/>
      <c r="D19" s="33"/>
      <c r="E19" s="33"/>
      <c r="F19" s="33"/>
      <c r="G19" s="33"/>
      <c r="H19" s="33"/>
      <c r="I19" s="33"/>
      <c r="J19" s="33"/>
      <c r="K19" s="33"/>
      <c r="L19" s="33"/>
      <c r="M19" s="33"/>
      <c r="N19" s="33"/>
      <c r="O19" s="33"/>
      <c r="P19" s="10"/>
      <c r="Q19" s="10"/>
      <c r="R19" s="10"/>
      <c r="S19" s="10"/>
    </row>
    <row r="20" spans="1:19" s="4" customFormat="1" ht="16.5" thickBot="1">
      <c r="A20" s="17" t="s">
        <v>65</v>
      </c>
      <c r="B20" s="22" t="s">
        <v>5</v>
      </c>
      <c r="C20" s="23" t="s">
        <v>66</v>
      </c>
      <c r="D20" s="23">
        <v>2020</v>
      </c>
      <c r="E20" s="23">
        <v>2021</v>
      </c>
      <c r="F20" s="23">
        <v>2022</v>
      </c>
      <c r="G20" s="23">
        <v>2023</v>
      </c>
      <c r="H20" s="23">
        <v>2024</v>
      </c>
      <c r="I20" s="23">
        <v>2025</v>
      </c>
      <c r="J20" s="23">
        <v>2026</v>
      </c>
      <c r="K20" s="23">
        <v>2027</v>
      </c>
      <c r="L20" s="23">
        <v>2028</v>
      </c>
      <c r="M20" s="23">
        <v>2029</v>
      </c>
      <c r="N20" s="23">
        <v>2030</v>
      </c>
      <c r="O20" s="24" t="s">
        <v>29</v>
      </c>
      <c r="P20" s="18" t="s">
        <v>67</v>
      </c>
      <c r="R20" s="19"/>
      <c r="S20" s="19"/>
    </row>
    <row r="21" spans="1:19" ht="28.5" customHeight="1">
      <c r="A21" s="134" t="s">
        <v>68</v>
      </c>
      <c r="B21" s="185" t="s">
        <v>69</v>
      </c>
      <c r="C21" s="113">
        <v>81472.593073000011</v>
      </c>
      <c r="D21" s="121">
        <v>163382.42800000001</v>
      </c>
      <c r="E21" s="121">
        <v>86489.616739971883</v>
      </c>
      <c r="F21" s="70"/>
      <c r="G21" s="70"/>
      <c r="H21" s="70"/>
      <c r="I21" s="70"/>
      <c r="J21" s="70"/>
      <c r="K21" s="70"/>
      <c r="L21" s="70"/>
      <c r="M21" s="70"/>
      <c r="N21" s="70"/>
      <c r="O21" s="15">
        <f>SUM(C21:N21)</f>
        <v>331344.63781297195</v>
      </c>
      <c r="P21" s="66"/>
    </row>
    <row r="22" spans="1:19" ht="25.5">
      <c r="A22" s="134" t="s">
        <v>70</v>
      </c>
      <c r="B22" s="144" t="s">
        <v>71</v>
      </c>
      <c r="C22" s="113">
        <v>659848.64277300017</v>
      </c>
      <c r="D22" s="121">
        <v>1003703.5407000015</v>
      </c>
      <c r="E22" s="121">
        <v>493614.79119999998</v>
      </c>
      <c r="F22" s="70"/>
      <c r="G22" s="70"/>
      <c r="H22" s="70"/>
      <c r="I22" s="70"/>
      <c r="J22" s="70"/>
      <c r="K22" s="70"/>
      <c r="L22" s="70"/>
      <c r="M22" s="70"/>
      <c r="N22" s="70"/>
      <c r="O22" s="15">
        <f>SUM(C22:N22)</f>
        <v>2157166.9746730016</v>
      </c>
      <c r="P22" s="66"/>
    </row>
    <row r="23" spans="1:19" ht="38.25">
      <c r="A23" s="135" t="s">
        <v>49</v>
      </c>
      <c r="B23" s="142" t="s">
        <v>72</v>
      </c>
      <c r="C23" s="114">
        <v>275476.58039999998</v>
      </c>
      <c r="D23" s="121">
        <v>348008.77249999996</v>
      </c>
      <c r="E23" s="121">
        <v>173496.78460000001</v>
      </c>
      <c r="F23" s="73"/>
      <c r="G23" s="73"/>
      <c r="H23" s="73"/>
      <c r="I23" s="73"/>
      <c r="J23" s="73"/>
      <c r="K23" s="74"/>
      <c r="L23" s="69"/>
      <c r="M23" s="69"/>
      <c r="N23" s="69"/>
      <c r="O23" s="15">
        <f t="shared" ref="O23:O33" si="1">SUM(C23:N23)</f>
        <v>796982.13749999995</v>
      </c>
      <c r="P23" s="66"/>
      <c r="Q23" s="34"/>
    </row>
    <row r="24" spans="1:19" ht="25.5">
      <c r="A24" s="136" t="s">
        <v>51</v>
      </c>
      <c r="B24" s="142" t="s">
        <v>73</v>
      </c>
      <c r="C24" s="115">
        <v>393611.09</v>
      </c>
      <c r="D24" s="121">
        <v>490504.99520000006</v>
      </c>
      <c r="E24" s="121">
        <v>224159.15000000002</v>
      </c>
      <c r="F24" s="73"/>
      <c r="G24" s="73"/>
      <c r="H24" s="73"/>
      <c r="I24" s="73"/>
      <c r="J24" s="73"/>
      <c r="K24" s="75"/>
      <c r="L24" s="73"/>
      <c r="M24" s="73"/>
      <c r="N24" s="73"/>
      <c r="O24" s="15">
        <f t="shared" si="1"/>
        <v>1108275.2352</v>
      </c>
      <c r="P24" s="66"/>
      <c r="Q24" s="34"/>
    </row>
    <row r="25" spans="1:19" ht="51">
      <c r="A25" s="136" t="s">
        <v>53</v>
      </c>
      <c r="B25" s="142" t="s">
        <v>74</v>
      </c>
      <c r="C25" s="71">
        <v>261742.16788200004</v>
      </c>
      <c r="D25" s="121">
        <v>560939.73100000015</v>
      </c>
      <c r="E25" s="121">
        <v>264127.43899475207</v>
      </c>
      <c r="F25" s="76"/>
      <c r="G25" s="76"/>
      <c r="H25" s="76"/>
      <c r="I25" s="74"/>
      <c r="J25" s="74"/>
      <c r="K25" s="73"/>
      <c r="L25" s="73"/>
      <c r="M25" s="73"/>
      <c r="N25" s="73"/>
      <c r="O25" s="15">
        <f t="shared" si="1"/>
        <v>1086809.3378767523</v>
      </c>
      <c r="P25" s="66"/>
      <c r="Q25" s="34"/>
    </row>
    <row r="26" spans="1:19" ht="25.5">
      <c r="A26" s="136" t="s">
        <v>55</v>
      </c>
      <c r="B26" s="142" t="s">
        <v>75</v>
      </c>
      <c r="C26" s="117">
        <v>290063.04710000008</v>
      </c>
      <c r="D26" s="121">
        <v>595826.50000000093</v>
      </c>
      <c r="E26" s="121">
        <v>351756.40594794962</v>
      </c>
      <c r="F26" s="75"/>
      <c r="G26" s="75"/>
      <c r="H26" s="75"/>
      <c r="I26" s="72"/>
      <c r="J26" s="69"/>
      <c r="K26" s="73"/>
      <c r="L26" s="73"/>
      <c r="M26" s="73"/>
      <c r="N26" s="73"/>
      <c r="O26" s="15">
        <f t="shared" si="1"/>
        <v>1237645.9530479508</v>
      </c>
      <c r="P26" s="66"/>
      <c r="Q26" s="34"/>
    </row>
    <row r="27" spans="1:19" ht="25.5">
      <c r="A27" s="136" t="s">
        <v>76</v>
      </c>
      <c r="B27" s="142" t="s">
        <v>77</v>
      </c>
      <c r="C27" s="117">
        <v>58518.409691000008</v>
      </c>
      <c r="D27" s="121">
        <v>3994.92</v>
      </c>
      <c r="E27" s="121">
        <v>22001.94</v>
      </c>
      <c r="F27" s="75"/>
      <c r="G27" s="75"/>
      <c r="H27" s="75"/>
      <c r="I27" s="72"/>
      <c r="J27" s="69"/>
      <c r="K27" s="73"/>
      <c r="L27" s="73"/>
      <c r="M27" s="73"/>
      <c r="N27" s="73"/>
      <c r="O27" s="15">
        <f t="shared" si="1"/>
        <v>84515.269691000009</v>
      </c>
      <c r="P27" s="66"/>
      <c r="Q27" s="34"/>
    </row>
    <row r="28" spans="1:19" ht="38.25">
      <c r="A28" s="137" t="s">
        <v>59</v>
      </c>
      <c r="B28" s="135" t="s">
        <v>78</v>
      </c>
      <c r="C28" s="117">
        <v>99845.393000000011</v>
      </c>
      <c r="D28" s="121">
        <v>96631.86500000002</v>
      </c>
      <c r="E28" s="121">
        <v>54429.252500000002</v>
      </c>
      <c r="F28" s="75"/>
      <c r="G28" s="75"/>
      <c r="H28" s="75"/>
      <c r="I28" s="72"/>
      <c r="J28" s="69"/>
      <c r="K28" s="73"/>
      <c r="L28" s="73"/>
      <c r="M28" s="73"/>
      <c r="N28" s="73"/>
      <c r="O28" s="15">
        <f t="shared" si="1"/>
        <v>250906.51050000003</v>
      </c>
      <c r="P28" s="66"/>
      <c r="Q28" s="34"/>
    </row>
    <row r="29" spans="1:19" ht="51">
      <c r="A29" s="136" t="s">
        <v>79</v>
      </c>
      <c r="B29" s="135" t="s">
        <v>80</v>
      </c>
      <c r="C29" s="117">
        <v>104080.85620000001</v>
      </c>
      <c r="D29" s="121">
        <v>276131.39249999996</v>
      </c>
      <c r="E29" s="121">
        <v>83222.624024999997</v>
      </c>
      <c r="F29" s="75"/>
      <c r="G29" s="75"/>
      <c r="H29" s="75"/>
      <c r="I29" s="72"/>
      <c r="J29" s="69"/>
      <c r="K29" s="73"/>
      <c r="L29" s="73"/>
      <c r="M29" s="73"/>
      <c r="N29" s="73"/>
      <c r="O29" s="15">
        <f t="shared" si="1"/>
        <v>463434.87272500002</v>
      </c>
      <c r="P29" s="66"/>
      <c r="Q29" s="34"/>
    </row>
    <row r="30" spans="1:19" ht="51">
      <c r="A30" s="136" t="s">
        <v>81</v>
      </c>
      <c r="B30" s="135" t="s">
        <v>82</v>
      </c>
      <c r="C30" s="71">
        <v>230711.55379999999</v>
      </c>
      <c r="D30" s="121">
        <v>133861.43</v>
      </c>
      <c r="E30" s="121">
        <v>29360.199999999997</v>
      </c>
      <c r="F30" s="75"/>
      <c r="G30" s="75"/>
      <c r="H30" s="75"/>
      <c r="I30" s="74"/>
      <c r="J30" s="74"/>
      <c r="K30" s="75"/>
      <c r="L30" s="75"/>
      <c r="M30" s="75"/>
      <c r="N30" s="75"/>
      <c r="O30" s="15">
        <f t="shared" si="1"/>
        <v>393933.1838</v>
      </c>
      <c r="P30" s="66"/>
      <c r="Q30" s="34"/>
    </row>
    <row r="31" spans="1:19" ht="25.5">
      <c r="A31" s="136" t="s">
        <v>83</v>
      </c>
      <c r="B31" s="135" t="s">
        <v>84</v>
      </c>
      <c r="C31" s="71">
        <v>53376.849600000001</v>
      </c>
      <c r="D31" s="121">
        <v>135339.39250000002</v>
      </c>
      <c r="E31" s="121">
        <v>31844.906299999999</v>
      </c>
      <c r="F31" s="75"/>
      <c r="G31" s="75"/>
      <c r="H31" s="75"/>
      <c r="I31" s="74"/>
      <c r="J31" s="74"/>
      <c r="K31" s="75"/>
      <c r="L31" s="75"/>
      <c r="M31" s="75"/>
      <c r="N31" s="75"/>
      <c r="O31" s="15">
        <f t="shared" si="1"/>
        <v>220561.14840000003</v>
      </c>
      <c r="P31" s="66"/>
      <c r="Q31" s="34"/>
    </row>
    <row r="32" spans="1:19">
      <c r="A32" s="136" t="s">
        <v>85</v>
      </c>
      <c r="B32" s="135" t="s">
        <v>86</v>
      </c>
      <c r="C32" s="71">
        <v>59624.81720000002</v>
      </c>
      <c r="D32" s="121">
        <v>117365.76999999999</v>
      </c>
      <c r="E32" s="121">
        <v>69123.959999999963</v>
      </c>
      <c r="F32" s="75"/>
      <c r="G32" s="75"/>
      <c r="H32" s="75"/>
      <c r="I32" s="74"/>
      <c r="J32" s="74"/>
      <c r="K32" s="75"/>
      <c r="L32" s="75"/>
      <c r="M32" s="75"/>
      <c r="N32" s="75"/>
      <c r="O32" s="15">
        <f t="shared" si="1"/>
        <v>246114.54719999997</v>
      </c>
      <c r="P32" s="66"/>
      <c r="Q32" s="34"/>
    </row>
    <row r="33" spans="1:17" ht="39" thickBot="1">
      <c r="A33" s="172" t="s">
        <v>87</v>
      </c>
      <c r="B33" s="141" t="s">
        <v>88</v>
      </c>
      <c r="C33" s="118">
        <v>6179.2300000000005</v>
      </c>
      <c r="D33" s="121">
        <v>81798.545000000027</v>
      </c>
      <c r="E33" s="121">
        <v>27051.89</v>
      </c>
      <c r="F33" s="77"/>
      <c r="G33" s="77"/>
      <c r="H33" s="77"/>
      <c r="I33" s="78"/>
      <c r="J33" s="79"/>
      <c r="K33" s="77"/>
      <c r="L33" s="77"/>
      <c r="M33" s="77"/>
      <c r="N33" s="77"/>
      <c r="O33" s="170">
        <f t="shared" si="1"/>
        <v>115029.66500000002</v>
      </c>
      <c r="P33" s="171"/>
      <c r="Q33" s="34"/>
    </row>
    <row r="34" spans="1:17" s="4" customFormat="1" ht="16.5" thickBot="1">
      <c r="A34" s="181" t="s">
        <v>89</v>
      </c>
      <c r="B34" s="182"/>
      <c r="C34" s="116">
        <f>SUM(C21:C33)</f>
        <v>2574551.2307190001</v>
      </c>
      <c r="D34" s="195">
        <f t="shared" ref="D34:N34" si="2">SUM(D21:D33)</f>
        <v>4007489.2824000027</v>
      </c>
      <c r="E34" s="116">
        <f t="shared" si="2"/>
        <v>1910678.9603076733</v>
      </c>
      <c r="F34" s="116">
        <f t="shared" si="2"/>
        <v>0</v>
      </c>
      <c r="G34" s="116">
        <f t="shared" si="2"/>
        <v>0</v>
      </c>
      <c r="H34" s="116">
        <f t="shared" si="2"/>
        <v>0</v>
      </c>
      <c r="I34" s="116">
        <f t="shared" si="2"/>
        <v>0</v>
      </c>
      <c r="J34" s="116">
        <f t="shared" si="2"/>
        <v>0</v>
      </c>
      <c r="K34" s="116">
        <f t="shared" si="2"/>
        <v>0</v>
      </c>
      <c r="L34" s="116">
        <f t="shared" si="2"/>
        <v>0</v>
      </c>
      <c r="M34" s="116">
        <f t="shared" si="2"/>
        <v>0</v>
      </c>
      <c r="N34" s="116">
        <f t="shared" si="2"/>
        <v>0</v>
      </c>
      <c r="O34" s="109">
        <f>SUM(C34:N34)+(C16+D16)</f>
        <v>11175749.334926676</v>
      </c>
      <c r="P34" s="183" t="s">
        <v>90</v>
      </c>
    </row>
    <row r="35" spans="1:17">
      <c r="A35" s="177"/>
      <c r="B35" s="177"/>
      <c r="C35" s="178"/>
      <c r="D35" s="178"/>
      <c r="E35" s="178"/>
      <c r="F35" s="178"/>
      <c r="G35" s="178"/>
      <c r="H35" s="178"/>
      <c r="I35" s="178"/>
      <c r="J35" s="178"/>
      <c r="K35" s="178"/>
      <c r="L35" s="178"/>
      <c r="M35" s="178"/>
      <c r="N35" s="178"/>
      <c r="O35" s="178"/>
      <c r="P35" s="177"/>
    </row>
    <row r="36" spans="1:17" ht="90">
      <c r="A36" s="159" t="s">
        <v>91</v>
      </c>
      <c r="B36" s="174"/>
      <c r="C36" s="16"/>
      <c r="D36" s="175"/>
      <c r="E36" s="175"/>
      <c r="F36" s="175"/>
      <c r="G36" s="175"/>
      <c r="H36" s="175"/>
      <c r="I36" s="175"/>
      <c r="J36" s="175"/>
      <c r="K36" s="175"/>
      <c r="L36" s="175"/>
      <c r="M36" s="175"/>
      <c r="N36" s="175"/>
      <c r="O36" s="176"/>
      <c r="P36" s="174"/>
    </row>
    <row r="37" spans="1:17">
      <c r="A37" s="159"/>
      <c r="C37" s="12"/>
      <c r="D37" s="12"/>
      <c r="E37" s="12"/>
      <c r="F37" s="12"/>
      <c r="G37" s="12"/>
      <c r="H37" s="12"/>
      <c r="I37" s="12"/>
      <c r="J37" s="12"/>
      <c r="K37" s="12"/>
      <c r="L37" s="12"/>
      <c r="M37" s="12"/>
      <c r="N37" s="12"/>
      <c r="O37" s="12"/>
    </row>
    <row r="38" spans="1:17">
      <c r="C38" s="12"/>
      <c r="D38" s="12"/>
      <c r="E38" s="12"/>
      <c r="F38" s="12"/>
      <c r="G38" s="12"/>
      <c r="H38" s="12"/>
      <c r="I38" s="12"/>
      <c r="J38" s="12"/>
      <c r="K38" s="12"/>
      <c r="L38" s="12"/>
      <c r="M38" s="12"/>
      <c r="N38" s="12"/>
      <c r="O38" s="12"/>
    </row>
    <row r="39" spans="1:17">
      <c r="C39" s="12"/>
      <c r="D39" s="12"/>
      <c r="E39" s="12"/>
      <c r="F39" s="12"/>
      <c r="G39" s="12"/>
      <c r="H39" s="12"/>
      <c r="I39" s="12"/>
      <c r="J39" s="12"/>
      <c r="K39" s="12"/>
      <c r="L39" s="12"/>
      <c r="M39" s="12"/>
      <c r="N39" s="12"/>
      <c r="O39" s="12"/>
    </row>
    <row r="40" spans="1:17">
      <c r="C40" s="12"/>
      <c r="D40" s="12"/>
      <c r="E40" s="12"/>
      <c r="F40" s="12"/>
      <c r="G40" s="12"/>
      <c r="H40" s="12"/>
      <c r="I40" s="12"/>
      <c r="J40" s="12"/>
      <c r="K40" s="12"/>
      <c r="L40" s="12"/>
      <c r="M40" s="12"/>
      <c r="N40" s="12"/>
      <c r="O40" s="12"/>
    </row>
    <row r="41" spans="1:17">
      <c r="C41" s="12"/>
      <c r="D41" s="12"/>
      <c r="E41" s="12"/>
      <c r="F41" s="12"/>
      <c r="G41" s="12"/>
      <c r="H41" s="12"/>
      <c r="I41" s="12"/>
      <c r="J41" s="12"/>
      <c r="K41" s="12"/>
      <c r="L41" s="12"/>
      <c r="M41" s="12"/>
      <c r="N41" s="12"/>
      <c r="O41" s="12"/>
    </row>
    <row r="42" spans="1:17">
      <c r="C42" s="12"/>
      <c r="D42" s="12"/>
      <c r="E42" s="12"/>
      <c r="F42" s="12"/>
      <c r="G42" s="12"/>
      <c r="H42" s="12"/>
      <c r="I42" s="12"/>
      <c r="J42" s="12"/>
      <c r="K42" s="12"/>
      <c r="L42" s="12"/>
      <c r="M42" s="12"/>
      <c r="N42" s="12"/>
      <c r="O42" s="12"/>
    </row>
    <row r="43" spans="1:17">
      <c r="C43" s="12"/>
      <c r="D43" s="12"/>
      <c r="E43" s="12"/>
      <c r="F43" s="12"/>
      <c r="G43" s="12"/>
      <c r="H43" s="12"/>
      <c r="I43" s="12"/>
      <c r="J43" s="12"/>
      <c r="K43" s="12"/>
      <c r="L43" s="12"/>
      <c r="M43" s="12"/>
      <c r="N43" s="12"/>
      <c r="O43" s="12"/>
    </row>
    <row r="44" spans="1:17">
      <c r="C44" s="12"/>
      <c r="D44" s="12"/>
      <c r="E44" s="12"/>
      <c r="F44" s="12"/>
      <c r="G44" s="12"/>
      <c r="H44" s="12"/>
      <c r="I44" s="12"/>
      <c r="J44" s="12"/>
      <c r="K44" s="12"/>
      <c r="L44" s="12"/>
      <c r="M44" s="12"/>
      <c r="N44" s="12"/>
      <c r="O44" s="12"/>
    </row>
    <row r="45" spans="1:17">
      <c r="C45" s="12"/>
      <c r="D45" s="12"/>
      <c r="E45" s="12"/>
      <c r="F45" s="12"/>
      <c r="G45" s="12"/>
      <c r="H45" s="12"/>
      <c r="I45" s="12"/>
      <c r="J45" s="12"/>
      <c r="K45" s="12"/>
      <c r="L45" s="12"/>
      <c r="M45" s="12"/>
      <c r="N45" s="12"/>
      <c r="O45" s="12"/>
    </row>
    <row r="46" spans="1:17">
      <c r="C46" s="12"/>
    </row>
    <row r="47" spans="1:17">
      <c r="C47" s="12"/>
      <c r="D47" s="12"/>
      <c r="E47" s="12"/>
      <c r="F47" s="12"/>
      <c r="G47" s="12"/>
      <c r="H47" s="12"/>
      <c r="I47" s="12"/>
      <c r="J47" s="12"/>
      <c r="K47" s="12"/>
      <c r="L47" s="12"/>
      <c r="M47" s="12"/>
      <c r="N47" s="12"/>
      <c r="O47" s="12"/>
    </row>
    <row r="48" spans="1:17">
      <c r="C48" s="12"/>
      <c r="D48" s="12"/>
      <c r="E48" s="12"/>
      <c r="F48" s="12"/>
      <c r="G48" s="12"/>
      <c r="H48" s="12"/>
      <c r="I48" s="12"/>
      <c r="J48" s="12"/>
      <c r="K48" s="12"/>
      <c r="L48" s="12"/>
      <c r="M48" s="12"/>
      <c r="N48" s="12"/>
      <c r="O48" s="12"/>
    </row>
    <row r="49" s="12" customFormat="1"/>
    <row r="50" s="12" customFormat="1"/>
    <row r="51" s="12" customFormat="1"/>
    <row r="52" s="12" customFormat="1"/>
    <row r="53" s="12" customFormat="1"/>
    <row r="54" s="12" customFormat="1"/>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zoomScale="80" zoomScaleNormal="80" workbookViewId="0">
      <pane xSplit="1" topLeftCell="I1" activePane="topRight" state="frozen"/>
      <selection pane="topRight" activeCell="O20" sqref="O20"/>
    </sheetView>
  </sheetViews>
  <sheetFormatPr defaultColWidth="9.140625" defaultRowHeight="15"/>
  <cols>
    <col min="1" max="1" width="59" style="12" customWidth="1"/>
    <col min="2" max="2" width="37.28515625" style="12" customWidth="1"/>
    <col min="3" max="15" width="18.85546875" style="13" customWidth="1"/>
    <col min="16" max="16" width="45.85546875" style="12" customWidth="1"/>
    <col min="17" max="17" width="11.140625" style="12" customWidth="1"/>
    <col min="18" max="18" width="11.5703125" style="12" customWidth="1"/>
    <col min="19" max="19" width="13.42578125" style="12" customWidth="1"/>
    <col min="20" max="20" width="11.28515625" style="12" bestFit="1" customWidth="1"/>
    <col min="21" max="16384" width="9.140625" style="12"/>
  </cols>
  <sheetData>
    <row r="1" spans="1:19" s="3" customFormat="1" ht="15.75">
      <c r="A1" s="167" t="str">
        <f>'1. Expenditures'!A1</f>
        <v>SOMAH Program Administrator</v>
      </c>
      <c r="C1" s="32"/>
      <c r="D1" s="32"/>
      <c r="E1" s="32"/>
      <c r="F1" s="32"/>
      <c r="G1" s="32"/>
      <c r="H1" s="32"/>
      <c r="I1" s="32"/>
      <c r="J1" s="32"/>
      <c r="K1" s="32"/>
      <c r="L1" s="32"/>
      <c r="M1" s="32"/>
      <c r="N1" s="32"/>
      <c r="O1" s="32"/>
      <c r="Q1" s="2"/>
      <c r="R1" s="2"/>
      <c r="S1" s="2"/>
    </row>
    <row r="2" spans="1:19">
      <c r="A2" s="61" t="str">
        <f>'1. Expenditures'!A2</f>
        <v>Reporting Date: August 2, 2021</v>
      </c>
      <c r="B2" s="8"/>
      <c r="C2" s="43"/>
      <c r="D2" s="43"/>
      <c r="E2" s="33"/>
      <c r="F2" s="33"/>
      <c r="G2" s="33"/>
      <c r="H2" s="33"/>
      <c r="I2" s="33"/>
      <c r="J2" s="33"/>
      <c r="K2" s="33"/>
      <c r="L2" s="33"/>
      <c r="M2" s="33"/>
      <c r="N2" s="33"/>
      <c r="O2" s="33"/>
      <c r="P2" s="10"/>
      <c r="Q2" s="10"/>
      <c r="R2" s="10"/>
      <c r="S2" s="10"/>
    </row>
    <row r="3" spans="1:19">
      <c r="A3" s="80" t="str">
        <f>'1. Expenditures'!A3</f>
        <v>Reporting Data Through: June 30, 2021</v>
      </c>
      <c r="B3" s="31"/>
      <c r="C3" s="43"/>
      <c r="D3" s="43"/>
      <c r="E3" s="33"/>
      <c r="F3" s="33"/>
      <c r="G3" s="33"/>
      <c r="H3" s="33"/>
      <c r="I3" s="33"/>
      <c r="J3" s="33"/>
      <c r="K3" s="33"/>
      <c r="L3" s="33"/>
      <c r="M3" s="33"/>
      <c r="N3" s="33"/>
      <c r="O3" s="33"/>
      <c r="P3" s="10"/>
      <c r="Q3" s="10"/>
      <c r="R3" s="10"/>
      <c r="S3" s="10"/>
    </row>
    <row r="4" spans="1:19">
      <c r="A4" s="80"/>
      <c r="B4" s="31"/>
      <c r="C4" s="43"/>
      <c r="D4" s="43"/>
      <c r="E4" s="33"/>
      <c r="F4" s="33"/>
      <c r="G4" s="33"/>
      <c r="H4" s="33"/>
      <c r="I4" s="33"/>
      <c r="J4" s="33"/>
      <c r="K4" s="33"/>
      <c r="L4" s="33"/>
      <c r="M4" s="33"/>
      <c r="N4" s="33"/>
      <c r="O4" s="33"/>
      <c r="P4" s="10"/>
      <c r="Q4" s="10"/>
      <c r="R4" s="10"/>
      <c r="S4" s="10"/>
    </row>
    <row r="5" spans="1:19" ht="15.75" thickBot="1">
      <c r="A5" s="160" t="s">
        <v>92</v>
      </c>
      <c r="B5" s="31"/>
      <c r="C5" s="43"/>
      <c r="D5" s="43"/>
      <c r="E5" s="33"/>
      <c r="F5" s="33"/>
      <c r="G5" s="33"/>
      <c r="H5" s="33"/>
      <c r="I5" s="33"/>
      <c r="J5" s="33"/>
      <c r="K5" s="33"/>
      <c r="L5" s="33"/>
      <c r="M5" s="33"/>
      <c r="N5" s="33"/>
      <c r="O5" s="33"/>
      <c r="P5" s="10"/>
      <c r="Q5" s="10"/>
      <c r="R5" s="10"/>
      <c r="S5" s="10"/>
    </row>
    <row r="6" spans="1:19" ht="16.5" thickBot="1">
      <c r="A6" s="17" t="s">
        <v>93</v>
      </c>
      <c r="B6" s="22" t="s">
        <v>5</v>
      </c>
      <c r="C6" s="23">
        <v>2018</v>
      </c>
      <c r="D6" s="23" t="s">
        <v>46</v>
      </c>
      <c r="E6" s="33"/>
      <c r="F6" s="33"/>
      <c r="G6" s="33"/>
      <c r="H6" s="33"/>
      <c r="I6" s="33"/>
      <c r="J6" s="33"/>
      <c r="K6" s="33"/>
      <c r="L6" s="33"/>
      <c r="M6" s="33"/>
      <c r="N6" s="33"/>
      <c r="O6" s="33"/>
      <c r="P6" s="10"/>
      <c r="Q6" s="10"/>
      <c r="R6" s="10"/>
      <c r="S6" s="10"/>
    </row>
    <row r="7" spans="1:19">
      <c r="A7" s="138" t="s">
        <v>94</v>
      </c>
      <c r="B7" s="135" t="s">
        <v>95</v>
      </c>
      <c r="C7" s="113">
        <v>2498.58</v>
      </c>
      <c r="D7" s="120">
        <v>0</v>
      </c>
      <c r="E7" s="33"/>
      <c r="F7" s="33"/>
      <c r="G7" s="33"/>
      <c r="H7" s="33"/>
      <c r="I7" s="33"/>
      <c r="J7" s="33"/>
      <c r="K7" s="33"/>
      <c r="L7" s="33"/>
      <c r="M7" s="33"/>
      <c r="N7" s="33"/>
      <c r="O7" s="33"/>
      <c r="P7" s="10"/>
      <c r="Q7" s="10"/>
      <c r="R7" s="10"/>
      <c r="S7" s="10"/>
    </row>
    <row r="8" spans="1:19" ht="25.5">
      <c r="A8" s="139" t="s">
        <v>96</v>
      </c>
      <c r="B8" s="135" t="s">
        <v>97</v>
      </c>
      <c r="C8" s="114">
        <v>140530.56</v>
      </c>
      <c r="D8" s="121">
        <v>47322.390000000007</v>
      </c>
      <c r="E8" s="33"/>
      <c r="F8" s="33"/>
      <c r="G8" s="33"/>
      <c r="H8" s="33"/>
      <c r="I8" s="33"/>
      <c r="J8" s="33"/>
      <c r="K8" s="33"/>
      <c r="L8" s="33"/>
      <c r="M8" s="33"/>
      <c r="N8" s="33"/>
      <c r="O8" s="33"/>
      <c r="P8" s="10"/>
      <c r="Q8" s="10"/>
      <c r="R8" s="10"/>
      <c r="S8" s="10"/>
    </row>
    <row r="9" spans="1:19" ht="25.5">
      <c r="A9" s="139" t="s">
        <v>98</v>
      </c>
      <c r="B9" s="135" t="s">
        <v>99</v>
      </c>
      <c r="C9" s="114">
        <v>7789.5</v>
      </c>
      <c r="D9" s="121">
        <v>9771.86</v>
      </c>
      <c r="E9" s="33"/>
      <c r="F9" s="33"/>
      <c r="G9" s="33"/>
      <c r="H9" s="33"/>
      <c r="I9" s="33"/>
      <c r="J9" s="33"/>
      <c r="K9" s="33"/>
      <c r="L9" s="33"/>
      <c r="M9" s="33"/>
      <c r="N9" s="33"/>
      <c r="O9" s="33"/>
      <c r="P9" s="10"/>
      <c r="Q9" s="10"/>
      <c r="R9" s="10"/>
      <c r="S9" s="10"/>
    </row>
    <row r="10" spans="1:19" ht="25.5">
      <c r="A10" s="139" t="s">
        <v>100</v>
      </c>
      <c r="B10" s="135" t="s">
        <v>101</v>
      </c>
      <c r="C10" s="113">
        <v>23352.01</v>
      </c>
      <c r="D10" s="121">
        <v>40033.195000000007</v>
      </c>
      <c r="E10" s="33"/>
      <c r="F10" s="33"/>
      <c r="G10" s="33"/>
      <c r="H10" s="33"/>
      <c r="I10" s="33"/>
      <c r="J10" s="33"/>
      <c r="K10" s="33"/>
      <c r="L10" s="33"/>
      <c r="M10" s="33"/>
      <c r="N10" s="33"/>
      <c r="O10" s="33"/>
      <c r="P10" s="10"/>
      <c r="Q10" s="10"/>
      <c r="R10" s="10"/>
      <c r="S10" s="10"/>
    </row>
    <row r="11" spans="1:19" ht="38.25">
      <c r="A11" s="140" t="s">
        <v>102</v>
      </c>
      <c r="B11" s="135" t="s">
        <v>103</v>
      </c>
      <c r="C11" s="114">
        <v>32664.05</v>
      </c>
      <c r="D11" s="121">
        <v>16388.929999999997</v>
      </c>
      <c r="E11" s="33"/>
      <c r="F11" s="33"/>
      <c r="G11" s="33"/>
      <c r="H11" s="33"/>
      <c r="I11" s="33"/>
      <c r="J11" s="33"/>
      <c r="K11" s="33"/>
      <c r="L11" s="33"/>
      <c r="M11" s="33"/>
      <c r="N11" s="33"/>
      <c r="O11" s="33"/>
      <c r="P11" s="10"/>
      <c r="Q11" s="10"/>
      <c r="R11" s="10"/>
      <c r="S11" s="10"/>
    </row>
    <row r="12" spans="1:19" ht="30" customHeight="1">
      <c r="A12" s="139" t="s">
        <v>104</v>
      </c>
      <c r="B12" s="137" t="s">
        <v>105</v>
      </c>
      <c r="C12" s="114">
        <v>89089.79</v>
      </c>
      <c r="D12" s="121">
        <v>70064.684999999998</v>
      </c>
      <c r="E12" s="33"/>
      <c r="F12" s="33"/>
      <c r="G12" s="33"/>
      <c r="H12" s="33"/>
      <c r="I12" s="33"/>
      <c r="J12" s="33"/>
      <c r="K12" s="33"/>
      <c r="L12" s="33"/>
      <c r="M12" s="33"/>
      <c r="N12" s="33"/>
      <c r="O12" s="33"/>
      <c r="P12" s="10"/>
      <c r="Q12" s="10"/>
      <c r="R12" s="10"/>
      <c r="S12" s="10"/>
    </row>
    <row r="13" spans="1:19" ht="25.5">
      <c r="A13" s="139" t="s">
        <v>106</v>
      </c>
      <c r="B13" s="135" t="s">
        <v>107</v>
      </c>
      <c r="C13" s="113">
        <v>69125.14</v>
      </c>
      <c r="D13" s="121">
        <v>60659.319999999992</v>
      </c>
      <c r="E13" s="33"/>
      <c r="F13" s="33"/>
      <c r="G13" s="33"/>
      <c r="H13" s="33"/>
      <c r="I13" s="33"/>
      <c r="J13" s="33"/>
      <c r="K13" s="33"/>
      <c r="L13" s="33"/>
      <c r="M13" s="33"/>
      <c r="N13" s="33"/>
      <c r="O13" s="33"/>
      <c r="P13" s="10"/>
      <c r="Q13" s="10"/>
      <c r="R13" s="10"/>
      <c r="S13" s="10"/>
    </row>
    <row r="14" spans="1:19" ht="63.75">
      <c r="A14" s="139" t="s">
        <v>108</v>
      </c>
      <c r="B14" s="135" t="s">
        <v>109</v>
      </c>
      <c r="C14" s="114">
        <v>24385.45</v>
      </c>
      <c r="D14" s="121">
        <v>13866.64</v>
      </c>
      <c r="E14" s="33"/>
      <c r="F14" s="33"/>
      <c r="G14" s="33"/>
      <c r="H14" s="33"/>
      <c r="I14" s="33"/>
      <c r="J14" s="33"/>
      <c r="K14" s="33"/>
      <c r="L14" s="33"/>
      <c r="M14" s="33"/>
      <c r="N14" s="33"/>
      <c r="O14" s="33"/>
      <c r="P14" s="10"/>
      <c r="Q14" s="10"/>
      <c r="R14" s="10"/>
      <c r="S14" s="10"/>
    </row>
    <row r="15" spans="1:19" ht="77.25" thickBot="1">
      <c r="A15" s="139" t="s">
        <v>110</v>
      </c>
      <c r="B15" s="135" t="s">
        <v>111</v>
      </c>
      <c r="C15" s="114">
        <v>22605.919999999998</v>
      </c>
      <c r="D15" s="121">
        <v>16442.37</v>
      </c>
      <c r="E15" s="33"/>
      <c r="F15" s="33"/>
      <c r="G15" s="33"/>
      <c r="H15" s="33"/>
      <c r="I15" s="33"/>
      <c r="J15" s="33"/>
      <c r="K15" s="33"/>
      <c r="L15" s="33"/>
      <c r="M15" s="33"/>
      <c r="N15" s="33"/>
      <c r="O15" s="33"/>
      <c r="P15" s="10"/>
      <c r="Q15" s="10"/>
      <c r="R15" s="10"/>
      <c r="S15" s="10"/>
    </row>
    <row r="16" spans="1:19" ht="16.5" thickBot="1">
      <c r="A16" s="20" t="s">
        <v>63</v>
      </c>
      <c r="B16" s="20"/>
      <c r="C16" s="119">
        <f>SUM(C7:C15)</f>
        <v>412041</v>
      </c>
      <c r="D16" s="122">
        <f>SUM(D7:D15)</f>
        <v>274549.39</v>
      </c>
      <c r="E16" s="33"/>
      <c r="F16" s="33"/>
      <c r="G16" s="33"/>
      <c r="H16" s="33"/>
      <c r="I16" s="33"/>
      <c r="J16" s="33"/>
      <c r="K16" s="33"/>
      <c r="L16" s="33"/>
      <c r="M16" s="33"/>
      <c r="N16" s="33"/>
      <c r="O16" s="33"/>
      <c r="P16" s="10"/>
      <c r="Q16" s="10"/>
      <c r="R16" s="10"/>
      <c r="S16" s="10"/>
    </row>
    <row r="17" spans="1:20">
      <c r="A17" s="80"/>
      <c r="B17" s="31"/>
      <c r="C17" s="43"/>
      <c r="D17" s="43"/>
      <c r="E17" s="33"/>
      <c r="F17" s="33"/>
      <c r="G17" s="33"/>
      <c r="H17" s="33"/>
      <c r="I17" s="33"/>
      <c r="J17" s="33"/>
      <c r="K17" s="33"/>
      <c r="L17" s="33"/>
      <c r="M17" s="33"/>
      <c r="N17" s="33"/>
      <c r="O17" s="33"/>
      <c r="P17" s="10"/>
      <c r="Q17" s="10"/>
      <c r="R17" s="10"/>
      <c r="S17" s="10"/>
    </row>
    <row r="18" spans="1:20" ht="15.75" thickBot="1">
      <c r="A18" s="160" t="s">
        <v>112</v>
      </c>
      <c r="B18" s="31"/>
      <c r="C18" s="33"/>
      <c r="D18" s="33"/>
      <c r="E18" s="33"/>
      <c r="F18" s="33"/>
      <c r="G18" s="33"/>
      <c r="H18" s="33"/>
      <c r="I18" s="33"/>
      <c r="J18" s="33"/>
      <c r="K18" s="33"/>
      <c r="L18" s="33"/>
      <c r="M18" s="33"/>
      <c r="N18" s="33"/>
      <c r="O18" s="33"/>
      <c r="P18" s="10"/>
      <c r="Q18" s="10"/>
      <c r="R18" s="10"/>
      <c r="S18" s="10"/>
    </row>
    <row r="19" spans="1:20" s="4" customFormat="1" ht="16.5" thickBot="1">
      <c r="A19" s="17" t="s">
        <v>93</v>
      </c>
      <c r="B19" s="22" t="s">
        <v>5</v>
      </c>
      <c r="C19" s="23" t="s">
        <v>66</v>
      </c>
      <c r="D19" s="23">
        <v>2020</v>
      </c>
      <c r="E19" s="23">
        <v>2021</v>
      </c>
      <c r="F19" s="23">
        <v>2022</v>
      </c>
      <c r="G19" s="23">
        <v>2023</v>
      </c>
      <c r="H19" s="23">
        <v>2024</v>
      </c>
      <c r="I19" s="23">
        <v>2025</v>
      </c>
      <c r="J19" s="23">
        <v>2026</v>
      </c>
      <c r="K19" s="23">
        <v>2027</v>
      </c>
      <c r="L19" s="23">
        <v>2028</v>
      </c>
      <c r="M19" s="23">
        <v>2029</v>
      </c>
      <c r="N19" s="23">
        <v>2030</v>
      </c>
      <c r="O19" s="24" t="s">
        <v>29</v>
      </c>
      <c r="P19" s="18" t="s">
        <v>67</v>
      </c>
      <c r="R19" s="19"/>
      <c r="S19" s="19"/>
    </row>
    <row r="20" spans="1:20" ht="25.5">
      <c r="A20" s="134" t="s">
        <v>104</v>
      </c>
      <c r="B20" s="134" t="s">
        <v>105</v>
      </c>
      <c r="C20" s="113">
        <v>199615.99430000002</v>
      </c>
      <c r="D20" s="121">
        <v>462254.54953000031</v>
      </c>
      <c r="E20" s="121">
        <v>271988.79910862329</v>
      </c>
      <c r="F20" s="70"/>
      <c r="G20" s="70"/>
      <c r="H20" s="70"/>
      <c r="I20" s="70"/>
      <c r="J20" s="70"/>
      <c r="K20" s="70"/>
      <c r="L20" s="70"/>
      <c r="M20" s="70"/>
      <c r="N20" s="70"/>
      <c r="O20" s="90">
        <f t="shared" ref="O20:O32" si="0">SUM(C20:N20)</f>
        <v>933859.34293862362</v>
      </c>
      <c r="P20" s="66"/>
    </row>
    <row r="21" spans="1:20" ht="25.5">
      <c r="A21" s="135" t="s">
        <v>96</v>
      </c>
      <c r="B21" s="135" t="s">
        <v>97</v>
      </c>
      <c r="C21" s="114">
        <v>145320.99250000002</v>
      </c>
      <c r="D21" s="121">
        <v>206661.60850000003</v>
      </c>
      <c r="E21" s="121">
        <v>116400.78849999998</v>
      </c>
      <c r="F21" s="73"/>
      <c r="G21" s="73"/>
      <c r="H21" s="73"/>
      <c r="I21" s="73"/>
      <c r="J21" s="73"/>
      <c r="K21" s="74"/>
      <c r="L21" s="69"/>
      <c r="M21" s="69"/>
      <c r="N21" s="69"/>
      <c r="O21" s="90">
        <f t="shared" si="0"/>
        <v>468383.38949999999</v>
      </c>
      <c r="P21" s="66"/>
      <c r="Q21" s="34"/>
    </row>
    <row r="22" spans="1:20" ht="32.450000000000003" customHeight="1">
      <c r="A22" s="135" t="s">
        <v>98</v>
      </c>
      <c r="B22" s="135" t="s">
        <v>99</v>
      </c>
      <c r="C22" s="114">
        <v>259135.41250000001</v>
      </c>
      <c r="D22" s="121">
        <v>821386.79950000008</v>
      </c>
      <c r="E22" s="121">
        <v>489287.61079999997</v>
      </c>
      <c r="F22" s="73"/>
      <c r="G22" s="73"/>
      <c r="H22" s="73"/>
      <c r="I22" s="73"/>
      <c r="J22" s="73"/>
      <c r="K22" s="74"/>
      <c r="L22" s="69"/>
      <c r="M22" s="69"/>
      <c r="N22" s="69"/>
      <c r="O22" s="90">
        <f t="shared" si="0"/>
        <v>1569809.8228</v>
      </c>
      <c r="P22" s="66"/>
      <c r="Q22" s="34"/>
    </row>
    <row r="23" spans="1:20" ht="25.5">
      <c r="A23" s="158" t="s">
        <v>113</v>
      </c>
      <c r="B23" s="135" t="s">
        <v>114</v>
      </c>
      <c r="C23" s="114">
        <v>68693.329800000007</v>
      </c>
      <c r="D23" s="121">
        <v>52473.377999999997</v>
      </c>
      <c r="E23" s="121">
        <v>48856.113899999989</v>
      </c>
      <c r="F23" s="73"/>
      <c r="G23" s="73"/>
      <c r="H23" s="73"/>
      <c r="I23" s="73"/>
      <c r="J23" s="73"/>
      <c r="K23" s="74"/>
      <c r="L23" s="69"/>
      <c r="M23" s="69"/>
      <c r="N23" s="69"/>
      <c r="O23" s="90">
        <f t="shared" si="0"/>
        <v>170022.8217</v>
      </c>
      <c r="P23" s="67"/>
      <c r="Q23" s="34"/>
    </row>
    <row r="24" spans="1:20" ht="38.25">
      <c r="A24" s="135" t="s">
        <v>102</v>
      </c>
      <c r="B24" s="135" t="s">
        <v>115</v>
      </c>
      <c r="C24" s="71">
        <v>87333.977500000008</v>
      </c>
      <c r="D24" s="121">
        <v>54181.404999999999</v>
      </c>
      <c r="E24" s="121">
        <v>31492.076800000003</v>
      </c>
      <c r="F24" s="75"/>
      <c r="G24" s="75"/>
      <c r="H24" s="75"/>
      <c r="I24" s="74"/>
      <c r="J24" s="74"/>
      <c r="K24" s="74"/>
      <c r="L24" s="74"/>
      <c r="M24" s="74"/>
      <c r="N24" s="74"/>
      <c r="O24" s="90">
        <f t="shared" si="0"/>
        <v>173007.45930000002</v>
      </c>
      <c r="P24" s="66"/>
      <c r="Q24" s="34"/>
    </row>
    <row r="25" spans="1:20" ht="25.5">
      <c r="A25" s="135" t="s">
        <v>116</v>
      </c>
      <c r="B25" s="135" t="s">
        <v>107</v>
      </c>
      <c r="C25" s="71">
        <v>105347.93500000001</v>
      </c>
      <c r="D25" s="121">
        <v>43176.608099999998</v>
      </c>
      <c r="E25" s="121">
        <v>22410.1</v>
      </c>
      <c r="F25" s="75"/>
      <c r="G25" s="75"/>
      <c r="H25" s="75"/>
      <c r="I25" s="74"/>
      <c r="J25" s="74"/>
      <c r="K25" s="74"/>
      <c r="L25" s="74"/>
      <c r="M25" s="74"/>
      <c r="N25" s="74"/>
      <c r="O25" s="90">
        <f t="shared" si="0"/>
        <v>170934.64310000002</v>
      </c>
      <c r="P25" s="66"/>
      <c r="Q25" s="34"/>
    </row>
    <row r="26" spans="1:20" ht="63.75">
      <c r="A26" s="137" t="s">
        <v>117</v>
      </c>
      <c r="B26" s="137" t="s">
        <v>109</v>
      </c>
      <c r="C26" s="71">
        <v>131440.8075</v>
      </c>
      <c r="D26" s="121">
        <v>202616.7953687</v>
      </c>
      <c r="E26" s="121">
        <v>144146.3751</v>
      </c>
      <c r="F26" s="75"/>
      <c r="G26" s="75"/>
      <c r="H26" s="75"/>
      <c r="I26" s="74"/>
      <c r="J26" s="74"/>
      <c r="K26" s="74"/>
      <c r="L26" s="74"/>
      <c r="M26" s="74"/>
      <c r="N26" s="74"/>
      <c r="O26" s="90">
        <f t="shared" si="0"/>
        <v>478203.9779687</v>
      </c>
      <c r="P26" s="66"/>
      <c r="Q26" s="34"/>
    </row>
    <row r="27" spans="1:20" ht="76.5">
      <c r="A27" s="135" t="s">
        <v>118</v>
      </c>
      <c r="B27" s="137" t="s">
        <v>111</v>
      </c>
      <c r="C27" s="71">
        <v>42679.214099999997</v>
      </c>
      <c r="D27" s="121">
        <v>48429.272499999999</v>
      </c>
      <c r="E27" s="121">
        <v>37286.327000000019</v>
      </c>
      <c r="F27" s="75"/>
      <c r="G27" s="75"/>
      <c r="H27" s="75"/>
      <c r="I27" s="74"/>
      <c r="J27" s="74"/>
      <c r="K27" s="74"/>
      <c r="L27" s="74"/>
      <c r="M27" s="74"/>
      <c r="N27" s="74"/>
      <c r="O27" s="90">
        <f t="shared" si="0"/>
        <v>128394.81360000002</v>
      </c>
      <c r="P27" s="66"/>
      <c r="Q27" s="34"/>
    </row>
    <row r="28" spans="1:20" ht="25.5">
      <c r="A28" s="135" t="s">
        <v>119</v>
      </c>
      <c r="B28" s="135" t="s">
        <v>120</v>
      </c>
      <c r="C28" s="71">
        <v>68661.225000000006</v>
      </c>
      <c r="D28" s="121">
        <v>29070.400000000001</v>
      </c>
      <c r="E28" s="121">
        <v>19432.390000000003</v>
      </c>
      <c r="F28" s="75"/>
      <c r="G28" s="75"/>
      <c r="H28" s="75"/>
      <c r="I28" s="74"/>
      <c r="J28" s="74"/>
      <c r="K28" s="74"/>
      <c r="L28" s="74"/>
      <c r="M28" s="74"/>
      <c r="N28" s="74"/>
      <c r="O28" s="90">
        <f t="shared" si="0"/>
        <v>117164.015</v>
      </c>
      <c r="P28" s="66"/>
      <c r="Q28" s="34"/>
    </row>
    <row r="29" spans="1:20" ht="89.25">
      <c r="A29" s="141" t="s">
        <v>121</v>
      </c>
      <c r="B29" s="141" t="s">
        <v>122</v>
      </c>
      <c r="C29" s="71">
        <v>72831.180000000008</v>
      </c>
      <c r="D29" s="121">
        <v>58721.13</v>
      </c>
      <c r="E29" s="121">
        <v>33697.884999999995</v>
      </c>
      <c r="F29" s="75"/>
      <c r="G29" s="75"/>
      <c r="H29" s="75"/>
      <c r="I29" s="74"/>
      <c r="J29" s="74"/>
      <c r="K29" s="74"/>
      <c r="L29" s="74"/>
      <c r="M29" s="74"/>
      <c r="N29" s="74"/>
      <c r="O29" s="90">
        <f t="shared" si="0"/>
        <v>165250.19500000001</v>
      </c>
      <c r="P29" s="66"/>
      <c r="Q29" s="34"/>
    </row>
    <row r="30" spans="1:20" ht="63.75">
      <c r="A30" s="135" t="s">
        <v>123</v>
      </c>
      <c r="B30" s="135" t="s">
        <v>124</v>
      </c>
      <c r="C30" s="71">
        <v>108816.46328000003</v>
      </c>
      <c r="D30" s="121">
        <v>80817.689999999973</v>
      </c>
      <c r="E30" s="121">
        <v>41077.344999999994</v>
      </c>
      <c r="F30" s="75"/>
      <c r="G30" s="75"/>
      <c r="H30" s="75"/>
      <c r="I30" s="74"/>
      <c r="J30" s="74"/>
      <c r="K30" s="74"/>
      <c r="L30" s="74"/>
      <c r="M30" s="74"/>
      <c r="N30" s="74"/>
      <c r="O30" s="90">
        <f t="shared" si="0"/>
        <v>230711.49828</v>
      </c>
      <c r="P30" s="66"/>
      <c r="Q30" s="34"/>
    </row>
    <row r="31" spans="1:20" ht="38.25">
      <c r="A31" s="123" t="s">
        <v>125</v>
      </c>
      <c r="B31" s="137" t="s">
        <v>126</v>
      </c>
      <c r="C31" s="71">
        <v>14633.975</v>
      </c>
      <c r="D31" s="121">
        <v>8628.0949999999993</v>
      </c>
      <c r="E31" s="121">
        <v>17463.477000000003</v>
      </c>
      <c r="F31" s="75"/>
      <c r="G31" s="75"/>
      <c r="H31" s="75"/>
      <c r="I31" s="74"/>
      <c r="J31" s="74"/>
      <c r="K31" s="74"/>
      <c r="L31" s="74"/>
      <c r="M31" s="74"/>
      <c r="N31" s="74"/>
      <c r="O31" s="59">
        <f t="shared" si="0"/>
        <v>40725.547000000006</v>
      </c>
      <c r="P31" s="66"/>
      <c r="Q31" s="11"/>
      <c r="R31" s="14"/>
      <c r="S31" s="14"/>
      <c r="T31" s="14"/>
    </row>
    <row r="32" spans="1:20" ht="26.25" thickBot="1">
      <c r="A32" s="134" t="s">
        <v>127</v>
      </c>
      <c r="B32" s="134" t="s">
        <v>128</v>
      </c>
      <c r="C32" s="124">
        <v>102408.4648</v>
      </c>
      <c r="D32" s="121">
        <v>89780.298500000004</v>
      </c>
      <c r="E32" s="121">
        <v>10623.80825</v>
      </c>
      <c r="F32" s="77"/>
      <c r="G32" s="77"/>
      <c r="H32" s="77"/>
      <c r="I32" s="79"/>
      <c r="J32" s="79"/>
      <c r="K32" s="79"/>
      <c r="L32" s="79"/>
      <c r="M32" s="79"/>
      <c r="N32" s="79"/>
      <c r="O32" s="59">
        <f t="shared" si="0"/>
        <v>202812.57154999999</v>
      </c>
      <c r="P32" s="66"/>
      <c r="Q32" s="11"/>
      <c r="R32" s="14"/>
      <c r="S32" s="14"/>
      <c r="T32" s="14"/>
    </row>
    <row r="33" spans="1:16" s="4" customFormat="1" ht="16.5" thickBot="1">
      <c r="A33" s="20" t="s">
        <v>129</v>
      </c>
      <c r="B33" s="20"/>
      <c r="C33" s="116">
        <f>SUM(C20:C32)</f>
        <v>1406918.9712800002</v>
      </c>
      <c r="D33" s="196">
        <f t="shared" ref="D33:N33" si="1">SUM(D20:D32)</f>
        <v>2158198.0299987001</v>
      </c>
      <c r="E33" s="21">
        <f t="shared" si="1"/>
        <v>1284163.0964586232</v>
      </c>
      <c r="F33" s="55">
        <f t="shared" si="1"/>
        <v>0</v>
      </c>
      <c r="G33" s="55">
        <f t="shared" si="1"/>
        <v>0</v>
      </c>
      <c r="H33" s="55">
        <f t="shared" si="1"/>
        <v>0</v>
      </c>
      <c r="I33" s="55">
        <f t="shared" si="1"/>
        <v>0</v>
      </c>
      <c r="J33" s="55">
        <f t="shared" si="1"/>
        <v>0</v>
      </c>
      <c r="K33" s="55">
        <f t="shared" si="1"/>
        <v>0</v>
      </c>
      <c r="L33" s="55">
        <f t="shared" si="1"/>
        <v>0</v>
      </c>
      <c r="M33" s="55">
        <f t="shared" si="1"/>
        <v>0</v>
      </c>
      <c r="N33" s="55">
        <f t="shared" si="1"/>
        <v>0</v>
      </c>
      <c r="O33" s="55">
        <f>SUM(C33:N33)+(C16+D16)</f>
        <v>5535870.4877373232</v>
      </c>
      <c r="P33" s="173" t="s">
        <v>90</v>
      </c>
    </row>
    <row r="34" spans="1:16">
      <c r="C34" s="16"/>
      <c r="D34" s="16"/>
      <c r="E34" s="16"/>
      <c r="F34" s="16"/>
      <c r="G34" s="16"/>
      <c r="H34" s="16"/>
      <c r="J34" s="16"/>
      <c r="K34" s="16"/>
      <c r="L34" s="16"/>
      <c r="M34" s="16"/>
      <c r="N34" s="16"/>
      <c r="O34" s="16"/>
    </row>
    <row r="35" spans="1:16" ht="30">
      <c r="A35" s="151" t="s">
        <v>130</v>
      </c>
    </row>
    <row r="37" spans="1:16" ht="90">
      <c r="A37" s="159" t="s">
        <v>131</v>
      </c>
    </row>
    <row r="41" spans="1:16">
      <c r="C41" s="12"/>
      <c r="D41" s="12"/>
      <c r="E41" s="12"/>
      <c r="F41" s="12"/>
      <c r="G41" s="12"/>
      <c r="H41" s="12"/>
      <c r="I41" s="12"/>
      <c r="J41" s="12"/>
      <c r="K41" s="12"/>
      <c r="L41" s="12"/>
      <c r="M41" s="12"/>
      <c r="N41" s="12"/>
      <c r="O41" s="12"/>
    </row>
    <row r="42" spans="1:16">
      <c r="C42" s="12"/>
      <c r="D42" s="12"/>
      <c r="E42" s="12"/>
      <c r="F42" s="12"/>
      <c r="G42" s="12"/>
      <c r="H42" s="12"/>
      <c r="I42" s="12"/>
      <c r="J42" s="12"/>
      <c r="K42" s="12"/>
      <c r="L42" s="12"/>
      <c r="M42" s="12"/>
      <c r="N42" s="12"/>
      <c r="O42" s="12"/>
    </row>
    <row r="43" spans="1:16">
      <c r="C43" s="12"/>
      <c r="D43" s="12"/>
      <c r="E43" s="12"/>
      <c r="F43" s="12"/>
      <c r="G43" s="12"/>
      <c r="H43" s="12"/>
      <c r="I43" s="12"/>
      <c r="J43" s="12"/>
      <c r="K43" s="12"/>
      <c r="L43" s="12"/>
      <c r="M43" s="12"/>
      <c r="N43" s="12"/>
      <c r="O43" s="12"/>
    </row>
    <row r="44" spans="1:16">
      <c r="C44" s="12"/>
      <c r="D44" s="12"/>
      <c r="E44" s="12"/>
      <c r="F44" s="12"/>
      <c r="G44" s="12"/>
      <c r="H44" s="12"/>
      <c r="I44" s="12"/>
      <c r="J44" s="12"/>
      <c r="K44" s="12"/>
      <c r="L44" s="12"/>
      <c r="M44" s="12"/>
      <c r="N44" s="12"/>
      <c r="O44" s="12"/>
    </row>
    <row r="45" spans="1:16">
      <c r="C45" s="12"/>
      <c r="D45" s="12"/>
      <c r="E45" s="12"/>
      <c r="F45" s="12"/>
      <c r="G45" s="12"/>
      <c r="H45" s="12"/>
      <c r="I45" s="12"/>
      <c r="J45" s="12"/>
      <c r="K45" s="12"/>
      <c r="L45" s="12"/>
      <c r="M45" s="12"/>
      <c r="N45" s="12"/>
      <c r="O45" s="12"/>
    </row>
    <row r="46" spans="1:16">
      <c r="C46" s="12"/>
      <c r="D46" s="12"/>
      <c r="E46" s="12"/>
      <c r="F46" s="12"/>
      <c r="G46" s="12"/>
      <c r="H46" s="12"/>
      <c r="I46" s="12"/>
      <c r="J46" s="12"/>
      <c r="K46" s="12"/>
      <c r="L46" s="12"/>
      <c r="M46" s="12"/>
      <c r="N46" s="12"/>
      <c r="O46" s="12"/>
    </row>
    <row r="47" spans="1:16">
      <c r="C47" s="12"/>
      <c r="D47" s="12"/>
      <c r="E47" s="12"/>
      <c r="F47" s="12"/>
      <c r="G47" s="12"/>
      <c r="H47" s="12"/>
      <c r="I47" s="12"/>
      <c r="J47" s="12"/>
      <c r="K47" s="12"/>
      <c r="L47" s="12"/>
      <c r="M47" s="12"/>
      <c r="N47" s="12"/>
      <c r="O47" s="12"/>
    </row>
    <row r="48" spans="1:16">
      <c r="C48" s="12"/>
      <c r="D48" s="12"/>
      <c r="E48" s="12"/>
      <c r="F48" s="12"/>
      <c r="G48" s="12"/>
      <c r="H48" s="12"/>
      <c r="I48" s="12"/>
      <c r="J48" s="12"/>
      <c r="K48" s="12"/>
      <c r="L48" s="12"/>
      <c r="M48" s="12"/>
      <c r="N48" s="12"/>
      <c r="O48" s="12"/>
    </row>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2" s="12" customFormat="1"/>
    <row r="63" s="12" customFormat="1"/>
    <row r="64" s="12" customFormat="1"/>
    <row r="65" s="12" customFormat="1"/>
    <row r="66" s="12" customFormat="1"/>
    <row r="67" s="12" customFormat="1"/>
    <row r="68" s="12" customFormat="1"/>
    <row r="69" s="12" customFormat="1"/>
  </sheetData>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zoomScale="80" zoomScaleNormal="80" workbookViewId="0">
      <pane xSplit="1" topLeftCell="J1" activePane="topRight" state="frozen"/>
      <selection pane="topRight" activeCell="O19" sqref="O19"/>
    </sheetView>
  </sheetViews>
  <sheetFormatPr defaultColWidth="9.140625" defaultRowHeight="12.75"/>
  <cols>
    <col min="1" max="1" width="59.85546875" style="47" customWidth="1"/>
    <col min="2" max="2" width="33.28515625" style="47" bestFit="1" customWidth="1"/>
    <col min="3" max="15" width="22.5703125" style="50" customWidth="1"/>
    <col min="16" max="16" width="45.85546875" style="47" customWidth="1"/>
    <col min="17" max="17" width="11.140625" style="47" customWidth="1"/>
    <col min="18" max="18" width="11.5703125" style="47" customWidth="1"/>
    <col min="19" max="19" width="13.42578125" style="47" customWidth="1"/>
    <col min="20" max="20" width="11.28515625" style="47" bestFit="1" customWidth="1"/>
    <col min="21" max="16384" width="9.140625" style="47"/>
  </cols>
  <sheetData>
    <row r="1" spans="1:19" s="8" customFormat="1" ht="15.75">
      <c r="A1" s="167" t="str">
        <f>'1. Expenditures'!A1</f>
        <v>SOMAH Program Administrator</v>
      </c>
      <c r="C1" s="48"/>
      <c r="D1" s="48"/>
      <c r="E1" s="48"/>
      <c r="F1" s="48"/>
      <c r="G1" s="48"/>
      <c r="H1" s="48"/>
      <c r="I1" s="48"/>
      <c r="J1" s="48"/>
      <c r="K1" s="48"/>
      <c r="L1" s="48"/>
      <c r="M1" s="48"/>
      <c r="N1" s="48"/>
      <c r="O1" s="48"/>
      <c r="Q1" s="7"/>
      <c r="R1" s="7"/>
      <c r="S1" s="7"/>
    </row>
    <row r="2" spans="1:19">
      <c r="A2" s="61" t="str">
        <f>'1. Expenditures'!A2</f>
        <v>Reporting Date: August 2, 2021</v>
      </c>
      <c r="B2" s="8"/>
      <c r="C2" s="43"/>
      <c r="D2" s="33"/>
      <c r="E2" s="33"/>
      <c r="F2" s="33"/>
      <c r="G2" s="33"/>
      <c r="H2" s="33"/>
      <c r="I2" s="33"/>
      <c r="J2" s="33"/>
      <c r="K2" s="33"/>
      <c r="L2" s="33"/>
      <c r="M2" s="33"/>
      <c r="N2" s="33"/>
      <c r="O2" s="33"/>
      <c r="P2" s="10"/>
      <c r="Q2" s="10"/>
      <c r="R2" s="10"/>
      <c r="S2" s="10"/>
    </row>
    <row r="3" spans="1:19">
      <c r="A3" s="80" t="str">
        <f>'1. Expenditures'!A3</f>
        <v>Reporting Data Through: June 30, 2021</v>
      </c>
      <c r="B3" s="31"/>
      <c r="C3" s="43"/>
      <c r="D3" s="33"/>
      <c r="E3" s="33"/>
      <c r="F3" s="33"/>
      <c r="G3" s="33"/>
      <c r="H3" s="33"/>
      <c r="I3" s="33"/>
      <c r="J3" s="33"/>
      <c r="K3" s="33"/>
      <c r="L3" s="33"/>
      <c r="M3" s="33"/>
      <c r="N3" s="33"/>
      <c r="O3" s="33"/>
      <c r="P3" s="10"/>
      <c r="Q3" s="10"/>
      <c r="R3" s="10"/>
      <c r="S3" s="10"/>
    </row>
    <row r="4" spans="1:19">
      <c r="A4" s="80"/>
      <c r="B4" s="31"/>
      <c r="C4" s="43"/>
      <c r="D4" s="33"/>
      <c r="E4" s="33"/>
      <c r="F4" s="33"/>
      <c r="G4" s="33"/>
      <c r="H4" s="33"/>
      <c r="I4" s="33"/>
      <c r="J4" s="33"/>
      <c r="K4" s="33"/>
      <c r="L4" s="33"/>
      <c r="M4" s="33"/>
      <c r="N4" s="33"/>
      <c r="O4" s="33"/>
      <c r="P4" s="10"/>
      <c r="Q4" s="10"/>
      <c r="R4" s="10"/>
      <c r="S4" s="10"/>
    </row>
    <row r="5" spans="1:19" ht="13.5" thickBot="1">
      <c r="A5" s="160" t="s">
        <v>132</v>
      </c>
      <c r="B5" s="31"/>
      <c r="C5" s="43"/>
      <c r="D5" s="33"/>
      <c r="E5" s="33"/>
      <c r="F5" s="33"/>
      <c r="G5" s="33"/>
      <c r="H5" s="33"/>
      <c r="I5" s="33"/>
      <c r="J5" s="33"/>
      <c r="K5" s="33"/>
      <c r="L5" s="33"/>
      <c r="M5" s="33"/>
      <c r="N5" s="33"/>
      <c r="O5" s="33"/>
      <c r="P5" s="10"/>
      <c r="Q5" s="10"/>
      <c r="R5" s="10"/>
      <c r="S5" s="10"/>
    </row>
    <row r="6" spans="1:19" s="4" customFormat="1" ht="16.5" thickBot="1">
      <c r="A6" s="17" t="s">
        <v>133</v>
      </c>
      <c r="B6" s="22" t="s">
        <v>5</v>
      </c>
      <c r="C6" s="23">
        <v>2018</v>
      </c>
      <c r="D6" s="23" t="s">
        <v>46</v>
      </c>
      <c r="E6" s="107"/>
      <c r="F6" s="107"/>
      <c r="G6" s="107"/>
      <c r="H6" s="107"/>
      <c r="I6" s="107"/>
      <c r="J6" s="107"/>
      <c r="K6" s="107"/>
      <c r="L6" s="107"/>
      <c r="M6" s="107"/>
      <c r="N6" s="107"/>
      <c r="O6" s="107"/>
      <c r="P6" s="108"/>
      <c r="Q6" s="108"/>
      <c r="R6" s="108"/>
      <c r="S6" s="108"/>
    </row>
    <row r="7" spans="1:19" ht="54" customHeight="1">
      <c r="A7" s="139" t="s">
        <v>134</v>
      </c>
      <c r="B7" s="144" t="s">
        <v>135</v>
      </c>
      <c r="C7" s="125">
        <v>590.73</v>
      </c>
      <c r="D7" s="125">
        <v>2369.5200000000004</v>
      </c>
      <c r="E7" s="33"/>
      <c r="F7" s="33"/>
      <c r="G7" s="33"/>
      <c r="H7" s="33"/>
      <c r="I7" s="33"/>
      <c r="J7" s="33"/>
      <c r="K7" s="33"/>
      <c r="L7" s="33"/>
      <c r="M7" s="33"/>
      <c r="N7" s="33"/>
      <c r="O7" s="33"/>
      <c r="P7" s="10"/>
      <c r="Q7" s="10"/>
      <c r="R7" s="10"/>
      <c r="S7" s="10"/>
    </row>
    <row r="8" spans="1:19" ht="78.75" customHeight="1">
      <c r="A8" s="139" t="s">
        <v>136</v>
      </c>
      <c r="B8" s="142" t="s">
        <v>137</v>
      </c>
      <c r="C8" s="125">
        <v>12742.77</v>
      </c>
      <c r="D8" s="125">
        <v>20977.85</v>
      </c>
      <c r="E8" s="33"/>
      <c r="F8" s="33"/>
      <c r="G8" s="33"/>
      <c r="H8" s="33"/>
      <c r="I8" s="33"/>
      <c r="J8" s="33"/>
      <c r="K8" s="33"/>
      <c r="L8" s="33"/>
      <c r="M8" s="33"/>
      <c r="N8" s="33"/>
      <c r="O8" s="33"/>
      <c r="P8" s="10"/>
      <c r="Q8" s="10"/>
      <c r="R8" s="10"/>
      <c r="S8" s="10"/>
    </row>
    <row r="9" spans="1:19" ht="44.25" customHeight="1">
      <c r="A9" s="139" t="s">
        <v>138</v>
      </c>
      <c r="B9" s="142" t="s">
        <v>139</v>
      </c>
      <c r="C9" s="126"/>
      <c r="D9" s="126">
        <v>0</v>
      </c>
      <c r="E9" s="33"/>
      <c r="F9" s="33"/>
      <c r="G9" s="33"/>
      <c r="H9" s="33"/>
      <c r="I9" s="33"/>
      <c r="J9" s="33"/>
      <c r="K9" s="33"/>
      <c r="L9" s="33"/>
      <c r="M9" s="33"/>
      <c r="N9" s="33"/>
      <c r="O9" s="33"/>
      <c r="P9" s="10"/>
      <c r="Q9" s="10"/>
      <c r="R9" s="10"/>
      <c r="S9" s="10"/>
    </row>
    <row r="10" spans="1:19" ht="25.5">
      <c r="A10" s="139" t="s">
        <v>140</v>
      </c>
      <c r="B10" s="144" t="s">
        <v>141</v>
      </c>
      <c r="C10" s="127"/>
      <c r="D10" s="126">
        <v>2464.0400000000004</v>
      </c>
      <c r="E10" s="33"/>
      <c r="F10" s="33"/>
      <c r="G10" s="33"/>
      <c r="H10" s="33"/>
      <c r="I10" s="33"/>
      <c r="J10" s="33"/>
      <c r="K10" s="33"/>
      <c r="L10" s="33"/>
      <c r="M10" s="33"/>
      <c r="N10" s="33"/>
      <c r="O10" s="33"/>
      <c r="P10" s="10"/>
      <c r="Q10" s="10"/>
      <c r="R10" s="10"/>
      <c r="S10" s="10"/>
    </row>
    <row r="11" spans="1:19" ht="25.5">
      <c r="A11" s="139" t="s">
        <v>142</v>
      </c>
      <c r="B11" s="142" t="s">
        <v>143</v>
      </c>
      <c r="C11" s="126"/>
      <c r="D11" s="126">
        <v>0</v>
      </c>
      <c r="E11" s="33"/>
      <c r="F11" s="33"/>
      <c r="G11" s="33"/>
      <c r="H11" s="33"/>
      <c r="I11" s="33"/>
      <c r="J11" s="33"/>
      <c r="K11" s="33"/>
      <c r="L11" s="33"/>
      <c r="M11" s="33"/>
      <c r="N11" s="33"/>
      <c r="O11" s="33"/>
      <c r="P11" s="10"/>
      <c r="Q11" s="10"/>
      <c r="R11" s="10"/>
      <c r="S11" s="10"/>
    </row>
    <row r="12" spans="1:19" ht="25.5">
      <c r="A12" s="139" t="s">
        <v>144</v>
      </c>
      <c r="B12" s="142" t="s">
        <v>145</v>
      </c>
      <c r="C12" s="127"/>
      <c r="D12" s="127">
        <v>0</v>
      </c>
      <c r="E12" s="33"/>
      <c r="F12" s="33"/>
      <c r="G12" s="33"/>
      <c r="H12" s="33"/>
      <c r="I12" s="33"/>
      <c r="J12" s="33"/>
      <c r="K12" s="33"/>
      <c r="L12" s="33"/>
      <c r="M12" s="33"/>
      <c r="N12" s="33"/>
      <c r="O12" s="33"/>
      <c r="P12" s="10"/>
      <c r="Q12" s="10"/>
      <c r="R12" s="10"/>
      <c r="S12" s="10"/>
    </row>
    <row r="13" spans="1:19" ht="26.25" thickBot="1">
      <c r="A13" s="139" t="s">
        <v>146</v>
      </c>
      <c r="B13" s="144" t="s">
        <v>147</v>
      </c>
      <c r="C13" s="127">
        <v>8715.9699999999993</v>
      </c>
      <c r="D13" s="127">
        <v>22061.165000000001</v>
      </c>
      <c r="E13" s="33"/>
      <c r="F13" s="33"/>
      <c r="G13" s="33"/>
      <c r="H13" s="33"/>
      <c r="I13" s="33"/>
      <c r="J13" s="33"/>
      <c r="K13" s="33"/>
      <c r="L13" s="33"/>
      <c r="M13" s="33"/>
      <c r="N13" s="33"/>
      <c r="O13" s="33"/>
      <c r="P13" s="10"/>
      <c r="Q13" s="10"/>
      <c r="R13" s="10"/>
      <c r="S13" s="10"/>
    </row>
    <row r="14" spans="1:19" s="4" customFormat="1" ht="16.5" thickBot="1">
      <c r="A14" s="20" t="s">
        <v>63</v>
      </c>
      <c r="B14" s="20"/>
      <c r="C14" s="119">
        <f t="shared" ref="C14" si="0">SUM(C7:C13)</f>
        <v>22049.47</v>
      </c>
      <c r="D14" s="116">
        <f>SUM(D7:D13)</f>
        <v>47872.574999999997</v>
      </c>
      <c r="E14" s="107"/>
      <c r="F14" s="107"/>
      <c r="G14" s="107"/>
      <c r="H14" s="107"/>
      <c r="I14" s="107"/>
      <c r="J14" s="107"/>
      <c r="K14" s="107"/>
      <c r="L14" s="107"/>
      <c r="M14" s="107"/>
      <c r="N14" s="107"/>
      <c r="O14" s="107"/>
      <c r="P14" s="108"/>
      <c r="Q14" s="108"/>
      <c r="R14" s="108"/>
      <c r="S14" s="108"/>
    </row>
    <row r="15" spans="1:19">
      <c r="A15" s="80"/>
      <c r="B15" s="31"/>
      <c r="C15" s="43"/>
      <c r="D15" s="33"/>
      <c r="E15" s="33"/>
      <c r="F15" s="33"/>
      <c r="G15" s="33"/>
      <c r="H15" s="33"/>
      <c r="I15" s="33"/>
      <c r="J15" s="33"/>
      <c r="K15" s="33"/>
      <c r="L15" s="33"/>
      <c r="M15" s="33"/>
      <c r="N15" s="33"/>
      <c r="O15" s="33"/>
      <c r="P15" s="10"/>
      <c r="Q15" s="10"/>
      <c r="R15" s="10"/>
      <c r="S15" s="10"/>
    </row>
    <row r="16" spans="1:19">
      <c r="B16" s="31"/>
      <c r="C16" s="43"/>
      <c r="D16" s="33"/>
      <c r="E16" s="33"/>
      <c r="F16" s="33"/>
      <c r="G16" s="33"/>
      <c r="H16" s="33"/>
      <c r="I16" s="33"/>
      <c r="J16" s="33"/>
      <c r="K16" s="33"/>
      <c r="L16" s="33"/>
      <c r="M16" s="33"/>
      <c r="N16" s="33"/>
      <c r="O16" s="33"/>
      <c r="P16" s="10"/>
      <c r="Q16" s="10"/>
      <c r="R16" s="10"/>
      <c r="S16" s="10"/>
    </row>
    <row r="17" spans="1:19" ht="13.5" thickBot="1">
      <c r="A17" s="160" t="s">
        <v>148</v>
      </c>
      <c r="B17" s="31"/>
      <c r="C17" s="33"/>
      <c r="D17" s="33"/>
      <c r="E17" s="33"/>
      <c r="F17" s="33"/>
      <c r="G17" s="33"/>
      <c r="H17" s="33"/>
      <c r="I17" s="33"/>
      <c r="J17" s="33"/>
      <c r="K17" s="33"/>
      <c r="L17" s="33"/>
      <c r="M17" s="33"/>
      <c r="N17" s="33"/>
      <c r="O17" s="33"/>
      <c r="P17" s="10"/>
      <c r="Q17" s="10"/>
      <c r="R17" s="10"/>
      <c r="S17" s="10"/>
    </row>
    <row r="18" spans="1:19" s="4" customFormat="1" ht="16.5" thickBot="1">
      <c r="A18" s="17" t="s">
        <v>133</v>
      </c>
      <c r="B18" s="22" t="s">
        <v>5</v>
      </c>
      <c r="C18" s="23" t="s">
        <v>66</v>
      </c>
      <c r="D18" s="23">
        <v>2020</v>
      </c>
      <c r="E18" s="23">
        <v>2021</v>
      </c>
      <c r="F18" s="23">
        <v>2022</v>
      </c>
      <c r="G18" s="23">
        <v>2023</v>
      </c>
      <c r="H18" s="23">
        <v>2024</v>
      </c>
      <c r="I18" s="23">
        <v>2025</v>
      </c>
      <c r="J18" s="23">
        <v>2026</v>
      </c>
      <c r="K18" s="23">
        <v>2027</v>
      </c>
      <c r="L18" s="23">
        <v>2028</v>
      </c>
      <c r="M18" s="23">
        <v>2029</v>
      </c>
      <c r="N18" s="23">
        <v>2030</v>
      </c>
      <c r="O18" s="104" t="s">
        <v>29</v>
      </c>
      <c r="P18" s="105" t="s">
        <v>67</v>
      </c>
      <c r="R18" s="19"/>
      <c r="S18" s="19"/>
    </row>
    <row r="19" spans="1:19" ht="41.45" customHeight="1">
      <c r="A19" s="145" t="s">
        <v>149</v>
      </c>
      <c r="B19" s="142" t="s">
        <v>150</v>
      </c>
      <c r="C19" s="125">
        <v>120053.37500000004</v>
      </c>
      <c r="D19" s="197">
        <v>211061.17520000011</v>
      </c>
      <c r="E19" s="197">
        <v>104668.04250000004</v>
      </c>
      <c r="F19" s="82"/>
      <c r="G19" s="82"/>
      <c r="H19" s="82"/>
      <c r="I19" s="82"/>
      <c r="J19" s="82"/>
      <c r="K19" s="82"/>
      <c r="L19" s="82"/>
      <c r="M19" s="82"/>
      <c r="N19" s="82"/>
      <c r="O19" s="25">
        <f t="shared" ref="O19:O25" si="1">SUM(C19:N19)</f>
        <v>435782.59270000021</v>
      </c>
      <c r="P19" s="88"/>
    </row>
    <row r="20" spans="1:19" ht="38.25">
      <c r="A20" s="143" t="s">
        <v>151</v>
      </c>
      <c r="B20" s="144" t="s">
        <v>152</v>
      </c>
      <c r="C20" s="125">
        <v>16305.515000000001</v>
      </c>
      <c r="D20" s="197">
        <v>61789.408300000017</v>
      </c>
      <c r="E20" s="197">
        <v>34117.227500000008</v>
      </c>
      <c r="F20" s="83"/>
      <c r="G20" s="83"/>
      <c r="H20" s="83"/>
      <c r="I20" s="83"/>
      <c r="J20" s="83"/>
      <c r="K20" s="83"/>
      <c r="L20" s="83"/>
      <c r="M20" s="84"/>
      <c r="N20" s="81"/>
      <c r="O20" s="25">
        <f t="shared" si="1"/>
        <v>112212.15080000003</v>
      </c>
      <c r="P20" s="88"/>
      <c r="Q20" s="34"/>
    </row>
    <row r="21" spans="1:19" ht="38.25">
      <c r="A21" s="143" t="s">
        <v>153</v>
      </c>
      <c r="B21" s="142" t="s">
        <v>154</v>
      </c>
      <c r="C21" s="126">
        <v>7934.9850000000006</v>
      </c>
      <c r="D21" s="197">
        <v>115572.30750000001</v>
      </c>
      <c r="E21" s="197">
        <v>56850.97</v>
      </c>
      <c r="F21" s="83"/>
      <c r="G21" s="83"/>
      <c r="H21" s="83"/>
      <c r="I21" s="83"/>
      <c r="J21" s="83"/>
      <c r="K21" s="83"/>
      <c r="L21" s="83"/>
      <c r="M21" s="86"/>
      <c r="N21" s="83"/>
      <c r="O21" s="25">
        <f t="shared" si="1"/>
        <v>180358.26250000001</v>
      </c>
      <c r="P21" s="88"/>
      <c r="Q21" s="34"/>
    </row>
    <row r="22" spans="1:19" ht="25.5">
      <c r="A22" s="145" t="s">
        <v>155</v>
      </c>
      <c r="B22" s="169" t="s">
        <v>143</v>
      </c>
      <c r="C22" s="127">
        <v>37170.637499999997</v>
      </c>
      <c r="D22" s="197">
        <v>35630.167500000003</v>
      </c>
      <c r="E22" s="197">
        <v>10927.432500000001</v>
      </c>
      <c r="F22" s="83"/>
      <c r="G22" s="83"/>
      <c r="H22" s="83"/>
      <c r="I22" s="83"/>
      <c r="J22" s="83"/>
      <c r="K22" s="83"/>
      <c r="L22" s="83"/>
      <c r="M22" s="84"/>
      <c r="N22" s="81"/>
      <c r="O22" s="25">
        <f t="shared" si="1"/>
        <v>83728.237499999988</v>
      </c>
      <c r="P22" s="88"/>
      <c r="Q22" s="34"/>
    </row>
    <row r="23" spans="1:19" ht="25.5">
      <c r="A23" s="145" t="s">
        <v>156</v>
      </c>
      <c r="B23" s="142" t="s">
        <v>157</v>
      </c>
      <c r="C23" s="126">
        <v>5154.8600000000006</v>
      </c>
      <c r="D23" s="197">
        <v>10860.990000000002</v>
      </c>
      <c r="E23" s="197">
        <v>6788.7974999999997</v>
      </c>
      <c r="F23" s="83"/>
      <c r="G23" s="83"/>
      <c r="H23" s="83"/>
      <c r="I23" s="83"/>
      <c r="J23" s="83"/>
      <c r="K23" s="83"/>
      <c r="L23" s="83"/>
      <c r="M23" s="84"/>
      <c r="N23" s="81"/>
      <c r="O23" s="25">
        <f t="shared" si="1"/>
        <v>22804.647500000003</v>
      </c>
      <c r="P23" s="88"/>
      <c r="Q23" s="34"/>
    </row>
    <row r="24" spans="1:19" ht="38.25">
      <c r="A24" s="139" t="s">
        <v>158</v>
      </c>
      <c r="B24" s="144" t="s">
        <v>159</v>
      </c>
      <c r="C24" s="127">
        <v>46195.17</v>
      </c>
      <c r="D24" s="197">
        <v>59981.144999999997</v>
      </c>
      <c r="E24" s="197">
        <v>24741.38</v>
      </c>
      <c r="F24" s="83"/>
      <c r="G24" s="83"/>
      <c r="H24" s="83"/>
      <c r="I24" s="83"/>
      <c r="J24" s="83"/>
      <c r="K24" s="83"/>
      <c r="L24" s="83"/>
      <c r="M24" s="86"/>
      <c r="N24" s="83"/>
      <c r="O24" s="25">
        <f t="shared" si="1"/>
        <v>130917.69500000001</v>
      </c>
      <c r="P24" s="88"/>
      <c r="Q24" s="34"/>
    </row>
    <row r="25" spans="1:19" ht="26.25" thickBot="1">
      <c r="A25" s="145" t="s">
        <v>160</v>
      </c>
      <c r="B25" s="142" t="s">
        <v>161</v>
      </c>
      <c r="C25" s="127">
        <v>1340.0900000000001</v>
      </c>
      <c r="D25" s="197">
        <v>2431.5149999999999</v>
      </c>
      <c r="E25" s="197">
        <v>455.58000000000004</v>
      </c>
      <c r="F25" s="83"/>
      <c r="G25" s="83"/>
      <c r="H25" s="83"/>
      <c r="I25" s="83"/>
      <c r="J25" s="83"/>
      <c r="K25" s="83"/>
      <c r="L25" s="83"/>
      <c r="M25" s="86"/>
      <c r="N25" s="83"/>
      <c r="O25" s="25">
        <f t="shared" si="1"/>
        <v>4227.1850000000004</v>
      </c>
      <c r="P25" s="179"/>
      <c r="Q25" s="34"/>
    </row>
    <row r="26" spans="1:19" s="4" customFormat="1" ht="16.5" thickBot="1">
      <c r="A26" s="20" t="s">
        <v>162</v>
      </c>
      <c r="B26" s="20"/>
      <c r="C26" s="116">
        <f t="shared" ref="C26:N26" si="2">SUM(C19:C25)</f>
        <v>234154.63250000004</v>
      </c>
      <c r="D26" s="196">
        <f t="shared" si="2"/>
        <v>497326.70850000012</v>
      </c>
      <c r="E26" s="21">
        <f t="shared" si="2"/>
        <v>238549.43000000002</v>
      </c>
      <c r="F26" s="21">
        <f t="shared" si="2"/>
        <v>0</v>
      </c>
      <c r="G26" s="21">
        <f t="shared" si="2"/>
        <v>0</v>
      </c>
      <c r="H26" s="21">
        <f t="shared" si="2"/>
        <v>0</v>
      </c>
      <c r="I26" s="21">
        <f t="shared" si="2"/>
        <v>0</v>
      </c>
      <c r="J26" s="21">
        <f t="shared" si="2"/>
        <v>0</v>
      </c>
      <c r="K26" s="21">
        <f t="shared" si="2"/>
        <v>0</v>
      </c>
      <c r="L26" s="21">
        <f t="shared" si="2"/>
        <v>0</v>
      </c>
      <c r="M26" s="21">
        <f t="shared" si="2"/>
        <v>0</v>
      </c>
      <c r="N26" s="21">
        <f t="shared" si="2"/>
        <v>0</v>
      </c>
      <c r="O26" s="106">
        <f>SUM(C26:N26)+C14+D14</f>
        <v>1039952.8160000001</v>
      </c>
      <c r="P26" s="180" t="s">
        <v>90</v>
      </c>
    </row>
    <row r="27" spans="1:19">
      <c r="C27" s="43"/>
      <c r="D27" s="43"/>
      <c r="E27" s="43"/>
      <c r="F27" s="43"/>
      <c r="G27" s="43"/>
      <c r="H27" s="43"/>
      <c r="I27" s="43"/>
      <c r="J27" s="43"/>
      <c r="L27" s="43"/>
      <c r="M27" s="43"/>
      <c r="N27" s="43"/>
      <c r="O27" s="43"/>
    </row>
    <row r="28" spans="1:19" ht="90">
      <c r="A28" s="159" t="s">
        <v>163</v>
      </c>
    </row>
    <row r="34" s="47" customFormat="1"/>
    <row r="35" s="47" customFormat="1"/>
    <row r="36" s="47" customFormat="1"/>
    <row r="37" s="47" customFormat="1"/>
    <row r="38" s="47" customFormat="1"/>
    <row r="39" s="47" customFormat="1"/>
    <row r="40" s="47" customFormat="1"/>
    <row r="41" s="47" customFormat="1"/>
    <row r="42" s="47" customFormat="1"/>
    <row r="43" s="47" customFormat="1"/>
    <row r="44" s="47" customFormat="1"/>
    <row r="45" s="47" customFormat="1"/>
    <row r="46" s="47" customFormat="1"/>
    <row r="47" s="47" customFormat="1"/>
    <row r="48" s="47" customFormat="1"/>
    <row r="49" s="47" customFormat="1"/>
    <row r="50" s="47" customFormat="1"/>
    <row r="51" s="47" customFormat="1"/>
    <row r="52" s="47" customFormat="1"/>
    <row r="53" s="47" customFormat="1"/>
    <row r="55" s="47" customFormat="1"/>
    <row r="56" s="47" customFormat="1"/>
    <row r="57" s="47" customFormat="1"/>
    <row r="58" s="47" customFormat="1"/>
    <row r="59" s="47" customFormat="1"/>
    <row r="60" s="47" customFormat="1"/>
    <row r="61" s="47" customFormat="1"/>
    <row r="62" s="47" customFormat="1"/>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80" zoomScaleNormal="80" workbookViewId="0">
      <pane xSplit="1" topLeftCell="B1" activePane="topRight" state="frozen"/>
      <selection pane="topRight" activeCell="P7" sqref="P7"/>
    </sheetView>
  </sheetViews>
  <sheetFormatPr defaultColWidth="9.140625" defaultRowHeight="12.75"/>
  <cols>
    <col min="1" max="1" width="64.7109375" style="47" bestFit="1" customWidth="1"/>
    <col min="2" max="2" width="27.85546875" style="47" customWidth="1"/>
    <col min="3" max="16" width="22" style="50" customWidth="1"/>
    <col min="17" max="17" width="45.85546875" style="47" customWidth="1"/>
    <col min="18" max="18" width="11.140625" style="47" customWidth="1"/>
    <col min="19" max="19" width="11.5703125" style="47" customWidth="1"/>
    <col min="20" max="20" width="13.42578125" style="47" customWidth="1"/>
    <col min="21" max="21" width="11.28515625" style="47" bestFit="1" customWidth="1"/>
    <col min="22" max="16384" width="9.140625" style="47"/>
  </cols>
  <sheetData>
    <row r="1" spans="1:20" s="8" customFormat="1" ht="15.75">
      <c r="A1" s="167" t="str">
        <f>'1. Expenditures'!A1</f>
        <v>SOMAH Program Administrator</v>
      </c>
      <c r="C1" s="48"/>
      <c r="D1" s="48"/>
      <c r="E1" s="48"/>
      <c r="F1" s="48"/>
      <c r="G1" s="48"/>
      <c r="H1" s="48"/>
      <c r="I1" s="48"/>
      <c r="J1" s="48"/>
      <c r="K1" s="48"/>
      <c r="L1" s="48"/>
      <c r="M1" s="48"/>
      <c r="N1" s="48"/>
      <c r="O1" s="48"/>
      <c r="P1" s="48"/>
      <c r="R1" s="7"/>
      <c r="S1" s="7"/>
      <c r="T1" s="7"/>
    </row>
    <row r="2" spans="1:20">
      <c r="A2" s="61" t="str">
        <f>'1. Expenditures'!A2</f>
        <v>Reporting Date: August 2, 2021</v>
      </c>
      <c r="B2" s="8"/>
      <c r="C2" s="43"/>
      <c r="D2" s="56"/>
      <c r="E2" s="33"/>
      <c r="F2" s="33"/>
      <c r="G2" s="33"/>
      <c r="H2" s="33"/>
      <c r="I2" s="33"/>
      <c r="J2" s="33"/>
      <c r="K2" s="33"/>
      <c r="L2" s="33"/>
      <c r="M2" s="33"/>
      <c r="N2" s="33"/>
      <c r="O2" s="33"/>
      <c r="P2" s="33"/>
      <c r="Q2" s="10"/>
      <c r="R2" s="10"/>
      <c r="S2" s="10"/>
      <c r="T2" s="10"/>
    </row>
    <row r="3" spans="1:20">
      <c r="A3" s="87" t="str">
        <f>'1. Expenditures'!A3</f>
        <v>Reporting Data Through: June 30, 2021</v>
      </c>
      <c r="B3" s="31"/>
      <c r="C3" s="43"/>
      <c r="D3" s="56"/>
      <c r="E3" s="33"/>
      <c r="F3" s="33"/>
      <c r="G3" s="33"/>
      <c r="H3" s="33"/>
      <c r="I3" s="33"/>
      <c r="J3" s="33"/>
      <c r="K3" s="33"/>
      <c r="L3" s="33"/>
      <c r="M3" s="33"/>
      <c r="N3" s="33"/>
      <c r="O3" s="33"/>
      <c r="P3" s="33"/>
      <c r="Q3" s="10"/>
      <c r="R3" s="10"/>
      <c r="S3" s="10"/>
      <c r="T3" s="10"/>
    </row>
    <row r="4" spans="1:20">
      <c r="A4" s="30"/>
      <c r="B4" s="31"/>
      <c r="C4" s="43"/>
      <c r="D4" s="56"/>
      <c r="E4" s="33"/>
      <c r="F4" s="33"/>
      <c r="G4" s="33"/>
      <c r="H4" s="33"/>
      <c r="I4" s="33"/>
      <c r="J4" s="33"/>
      <c r="K4" s="33"/>
      <c r="L4" s="33"/>
      <c r="M4" s="33"/>
      <c r="N4" s="33"/>
      <c r="O4" s="33"/>
      <c r="P4" s="33"/>
      <c r="Q4" s="10"/>
      <c r="R4" s="10"/>
      <c r="S4" s="10"/>
      <c r="T4" s="10"/>
    </row>
    <row r="5" spans="1:20" ht="13.5" thickBot="1">
      <c r="A5" s="160" t="s">
        <v>164</v>
      </c>
      <c r="B5" s="31"/>
      <c r="C5" s="33"/>
      <c r="D5" s="33"/>
      <c r="E5" s="33"/>
      <c r="F5" s="33"/>
      <c r="G5" s="33"/>
      <c r="H5" s="33"/>
      <c r="I5" s="33"/>
      <c r="J5" s="33"/>
      <c r="K5" s="33"/>
      <c r="L5" s="33"/>
      <c r="M5" s="33"/>
      <c r="N5" s="33"/>
      <c r="O5" s="33"/>
      <c r="P5" s="33"/>
      <c r="Q5" s="10"/>
      <c r="R5" s="10"/>
      <c r="S5" s="10"/>
      <c r="T5" s="10"/>
    </row>
    <row r="6" spans="1:20" s="4" customFormat="1" ht="16.5" thickBot="1">
      <c r="A6" s="17" t="s">
        <v>165</v>
      </c>
      <c r="B6" s="22" t="s">
        <v>5</v>
      </c>
      <c r="C6" s="23">
        <v>2018</v>
      </c>
      <c r="D6" s="23">
        <v>2019</v>
      </c>
      <c r="E6" s="23">
        <v>2020</v>
      </c>
      <c r="F6" s="23">
        <v>2021</v>
      </c>
      <c r="G6" s="23">
        <v>2022</v>
      </c>
      <c r="H6" s="23">
        <v>2023</v>
      </c>
      <c r="I6" s="23">
        <v>2024</v>
      </c>
      <c r="J6" s="23">
        <v>2025</v>
      </c>
      <c r="K6" s="23">
        <v>2026</v>
      </c>
      <c r="L6" s="23">
        <v>2027</v>
      </c>
      <c r="M6" s="23">
        <v>2028</v>
      </c>
      <c r="N6" s="23">
        <v>2029</v>
      </c>
      <c r="O6" s="23">
        <v>2030</v>
      </c>
      <c r="P6" s="24" t="s">
        <v>29</v>
      </c>
      <c r="Q6" s="18" t="s">
        <v>67</v>
      </c>
      <c r="S6" s="19"/>
      <c r="T6" s="19"/>
    </row>
    <row r="7" spans="1:20" ht="25.5" customHeight="1">
      <c r="A7" s="139" t="s">
        <v>166</v>
      </c>
      <c r="B7" s="146" t="s">
        <v>167</v>
      </c>
      <c r="C7" s="85">
        <v>0</v>
      </c>
      <c r="D7" s="127">
        <v>24053.217500000002</v>
      </c>
      <c r="E7" s="197">
        <v>5759.9400000000005</v>
      </c>
      <c r="F7" s="197">
        <v>878.58</v>
      </c>
      <c r="G7" s="83"/>
      <c r="H7" s="83"/>
      <c r="I7" s="83"/>
      <c r="J7" s="83"/>
      <c r="K7" s="83"/>
      <c r="L7" s="86"/>
      <c r="M7" s="83"/>
      <c r="N7" s="83"/>
      <c r="O7" s="83"/>
      <c r="P7" s="51">
        <f t="shared" ref="P7:P10" si="0">SUM(C7:O7)</f>
        <v>30691.737500000003</v>
      </c>
      <c r="Q7" s="88"/>
      <c r="R7" s="34"/>
    </row>
    <row r="8" spans="1:20" ht="64.5" customHeight="1">
      <c r="A8" s="139" t="s">
        <v>168</v>
      </c>
      <c r="B8" s="146" t="s">
        <v>169</v>
      </c>
      <c r="C8" s="85">
        <v>0</v>
      </c>
      <c r="D8" s="126">
        <v>188624.61000000002</v>
      </c>
      <c r="E8" s="197">
        <v>151267.528743</v>
      </c>
      <c r="F8" s="197">
        <v>81612.875900000014</v>
      </c>
      <c r="G8" s="83"/>
      <c r="H8" s="83"/>
      <c r="I8" s="83"/>
      <c r="J8" s="83"/>
      <c r="K8" s="83"/>
      <c r="L8" s="86"/>
      <c r="M8" s="83"/>
      <c r="N8" s="83"/>
      <c r="O8" s="83"/>
      <c r="P8" s="51">
        <f t="shared" si="0"/>
        <v>421505.01464299997</v>
      </c>
      <c r="Q8" s="88"/>
      <c r="R8" s="34"/>
    </row>
    <row r="9" spans="1:20" ht="89.25" customHeight="1">
      <c r="A9" s="139" t="s">
        <v>170</v>
      </c>
      <c r="B9" s="146" t="s">
        <v>171</v>
      </c>
      <c r="C9" s="85">
        <v>0</v>
      </c>
      <c r="D9" s="126">
        <v>1534.3200000000002</v>
      </c>
      <c r="E9" s="197">
        <v>694.58999999999992</v>
      </c>
      <c r="F9" s="197">
        <v>0</v>
      </c>
      <c r="G9" s="83"/>
      <c r="H9" s="83"/>
      <c r="I9" s="83"/>
      <c r="J9" s="83"/>
      <c r="K9" s="83"/>
      <c r="L9" s="86"/>
      <c r="M9" s="83"/>
      <c r="N9" s="83"/>
      <c r="O9" s="83"/>
      <c r="P9" s="51">
        <f t="shared" si="0"/>
        <v>2228.91</v>
      </c>
      <c r="Q9" s="88"/>
      <c r="R9" s="34"/>
    </row>
    <row r="10" spans="1:20" ht="66.75" customHeight="1" thickBot="1">
      <c r="A10" s="139" t="s">
        <v>172</v>
      </c>
      <c r="B10" s="147" t="s">
        <v>173</v>
      </c>
      <c r="C10" s="85">
        <v>0</v>
      </c>
      <c r="D10" s="128">
        <v>18728.497499999998</v>
      </c>
      <c r="E10" s="197">
        <v>28872.182500000003</v>
      </c>
      <c r="F10" s="197">
        <v>22837.334999999999</v>
      </c>
      <c r="G10" s="86"/>
      <c r="H10" s="86"/>
      <c r="I10" s="86"/>
      <c r="J10" s="86"/>
      <c r="K10" s="86"/>
      <c r="L10" s="86"/>
      <c r="M10" s="86"/>
      <c r="N10" s="86"/>
      <c r="O10" s="86"/>
      <c r="P10" s="51">
        <f t="shared" si="0"/>
        <v>70438.014999999999</v>
      </c>
      <c r="Q10" s="89"/>
    </row>
    <row r="11" spans="1:20" s="4" customFormat="1" ht="16.5" thickBot="1">
      <c r="A11" s="58" t="s">
        <v>174</v>
      </c>
      <c r="B11" s="20"/>
      <c r="C11" s="21">
        <f t="shared" ref="C11:O11" si="1">SUM(C7:C10)</f>
        <v>0</v>
      </c>
      <c r="D11" s="116">
        <f t="shared" si="1"/>
        <v>232940.64500000002</v>
      </c>
      <c r="E11" s="196">
        <f t="shared" si="1"/>
        <v>186594.241243</v>
      </c>
      <c r="F11" s="21">
        <f t="shared" si="1"/>
        <v>105328.79090000002</v>
      </c>
      <c r="G11" s="21">
        <f t="shared" si="1"/>
        <v>0</v>
      </c>
      <c r="H11" s="21">
        <f t="shared" si="1"/>
        <v>0</v>
      </c>
      <c r="I11" s="21">
        <f t="shared" si="1"/>
        <v>0</v>
      </c>
      <c r="J11" s="21">
        <f t="shared" si="1"/>
        <v>0</v>
      </c>
      <c r="K11" s="21">
        <f t="shared" si="1"/>
        <v>0</v>
      </c>
      <c r="L11" s="21">
        <f t="shared" si="1"/>
        <v>0</v>
      </c>
      <c r="M11" s="21">
        <f t="shared" si="1"/>
        <v>0</v>
      </c>
      <c r="N11" s="21">
        <f t="shared" si="1"/>
        <v>0</v>
      </c>
      <c r="O11" s="21">
        <f t="shared" si="1"/>
        <v>0</v>
      </c>
      <c r="P11" s="109">
        <f>SUM(C11:O11)</f>
        <v>524863.67714300007</v>
      </c>
      <c r="Q11" s="18"/>
    </row>
    <row r="12" spans="1:20">
      <c r="D12" s="43"/>
      <c r="E12" s="43"/>
      <c r="K12" s="43"/>
      <c r="L12" s="43"/>
      <c r="M12" s="43"/>
      <c r="N12" s="43"/>
      <c r="O12" s="43"/>
      <c r="P12" s="43"/>
    </row>
    <row r="17" spans="3:16">
      <c r="D17" s="184"/>
    </row>
    <row r="19" spans="3:16">
      <c r="C19" s="47"/>
      <c r="D19" s="47"/>
      <c r="E19" s="47"/>
      <c r="F19" s="47"/>
      <c r="G19" s="47"/>
      <c r="H19" s="47"/>
      <c r="I19" s="47"/>
      <c r="J19" s="47"/>
      <c r="K19" s="47"/>
      <c r="L19" s="47"/>
      <c r="M19" s="47"/>
      <c r="N19" s="47"/>
      <c r="O19" s="47"/>
      <c r="P19" s="47"/>
    </row>
    <row r="20" spans="3:16">
      <c r="C20" s="47"/>
      <c r="D20" s="47"/>
      <c r="E20" s="47"/>
      <c r="F20" s="47"/>
      <c r="G20" s="47"/>
      <c r="H20" s="47"/>
      <c r="I20" s="47"/>
      <c r="J20" s="47"/>
      <c r="K20" s="47"/>
      <c r="L20" s="47"/>
      <c r="M20" s="47"/>
      <c r="N20" s="47"/>
      <c r="O20" s="47"/>
      <c r="P20" s="47"/>
    </row>
    <row r="21" spans="3:16">
      <c r="C21" s="47"/>
      <c r="D21" s="47"/>
      <c r="E21" s="47"/>
      <c r="F21" s="47"/>
      <c r="G21" s="47"/>
      <c r="H21" s="47"/>
      <c r="I21" s="47"/>
      <c r="J21" s="47"/>
      <c r="K21" s="47"/>
      <c r="L21" s="47"/>
      <c r="M21" s="47"/>
      <c r="N21" s="47"/>
      <c r="O21" s="47"/>
      <c r="P21" s="47"/>
    </row>
    <row r="22" spans="3:16">
      <c r="C22" s="47"/>
      <c r="D22" s="47"/>
      <c r="E22" s="47"/>
      <c r="F22" s="47"/>
      <c r="G22" s="47"/>
      <c r="H22" s="47"/>
      <c r="I22" s="47"/>
      <c r="J22" s="47"/>
      <c r="K22" s="47"/>
      <c r="L22" s="47"/>
      <c r="M22" s="47"/>
      <c r="N22" s="47"/>
      <c r="O22" s="47"/>
      <c r="P22" s="47"/>
    </row>
    <row r="23" spans="3:16">
      <c r="C23" s="47"/>
      <c r="D23" s="47"/>
      <c r="E23" s="47"/>
      <c r="F23" s="47"/>
      <c r="G23" s="47"/>
      <c r="H23" s="47"/>
      <c r="I23" s="47"/>
      <c r="J23" s="47"/>
      <c r="K23" s="47"/>
      <c r="L23" s="47"/>
      <c r="M23" s="47"/>
      <c r="N23" s="47"/>
      <c r="O23" s="47"/>
      <c r="P23" s="47"/>
    </row>
    <row r="24" spans="3:16">
      <c r="C24" s="47"/>
      <c r="D24" s="47"/>
      <c r="E24" s="47"/>
      <c r="F24" s="47"/>
      <c r="G24" s="47"/>
      <c r="H24" s="47"/>
      <c r="I24" s="47"/>
      <c r="J24" s="47"/>
      <c r="K24" s="47"/>
      <c r="L24" s="47"/>
      <c r="M24" s="47"/>
      <c r="N24" s="47"/>
      <c r="O24" s="47"/>
      <c r="P24" s="47"/>
    </row>
    <row r="25" spans="3:16">
      <c r="C25" s="47"/>
      <c r="D25" s="47"/>
      <c r="E25" s="47"/>
      <c r="F25" s="47"/>
      <c r="G25" s="47"/>
      <c r="H25" s="47"/>
      <c r="I25" s="47"/>
      <c r="J25" s="47"/>
      <c r="K25" s="47"/>
      <c r="L25" s="47"/>
      <c r="M25" s="47"/>
      <c r="N25" s="47"/>
      <c r="O25" s="47"/>
      <c r="P25" s="47"/>
    </row>
    <row r="26" spans="3:16">
      <c r="C26" s="47"/>
      <c r="D26" s="47"/>
      <c r="E26" s="47"/>
      <c r="F26" s="47"/>
      <c r="G26" s="47"/>
      <c r="H26" s="47"/>
      <c r="I26" s="47"/>
      <c r="J26" s="47"/>
      <c r="K26" s="47"/>
      <c r="L26" s="47"/>
      <c r="M26" s="47"/>
      <c r="N26" s="47"/>
      <c r="O26" s="47"/>
      <c r="P26" s="47"/>
    </row>
    <row r="27" spans="3:16">
      <c r="C27" s="47"/>
      <c r="D27" s="47"/>
      <c r="E27" s="47"/>
      <c r="F27" s="47"/>
      <c r="G27" s="47"/>
      <c r="H27" s="47"/>
      <c r="I27" s="47"/>
      <c r="J27" s="47"/>
      <c r="K27" s="47"/>
      <c r="L27" s="47"/>
      <c r="M27" s="47"/>
      <c r="N27" s="47"/>
      <c r="O27" s="47"/>
      <c r="P27" s="47"/>
    </row>
    <row r="28" spans="3:16">
      <c r="C28" s="47"/>
      <c r="D28" s="47"/>
      <c r="E28" s="47"/>
      <c r="F28" s="47"/>
      <c r="G28" s="47"/>
      <c r="H28" s="47"/>
      <c r="I28" s="47"/>
      <c r="J28" s="47"/>
      <c r="K28" s="47"/>
      <c r="L28" s="47"/>
      <c r="M28" s="47"/>
      <c r="N28" s="47"/>
      <c r="O28" s="47"/>
      <c r="P28" s="47"/>
    </row>
    <row r="29" spans="3:16">
      <c r="C29" s="47"/>
      <c r="D29" s="47"/>
      <c r="E29" s="47"/>
      <c r="F29" s="47"/>
      <c r="G29" s="47"/>
      <c r="H29" s="47"/>
      <c r="I29" s="47"/>
      <c r="J29" s="47"/>
      <c r="K29" s="47"/>
      <c r="L29" s="47"/>
      <c r="M29" s="47"/>
      <c r="N29" s="47"/>
      <c r="O29" s="47"/>
      <c r="P29" s="47"/>
    </row>
    <row r="30" spans="3:16">
      <c r="C30" s="47"/>
      <c r="D30" s="47"/>
      <c r="E30" s="47"/>
      <c r="F30" s="47"/>
      <c r="G30" s="47"/>
      <c r="H30" s="47"/>
      <c r="I30" s="47"/>
      <c r="J30" s="47"/>
      <c r="K30" s="47"/>
      <c r="L30" s="47"/>
      <c r="M30" s="47"/>
      <c r="N30" s="47"/>
      <c r="O30" s="47"/>
      <c r="P30" s="47"/>
    </row>
    <row r="31" spans="3:16">
      <c r="C31" s="47"/>
      <c r="D31" s="47"/>
      <c r="E31" s="47"/>
      <c r="F31" s="47"/>
      <c r="G31" s="47"/>
      <c r="H31" s="47"/>
      <c r="I31" s="47"/>
      <c r="J31" s="47"/>
      <c r="K31" s="47"/>
      <c r="L31" s="47"/>
      <c r="M31" s="47"/>
      <c r="N31" s="47"/>
      <c r="O31" s="47"/>
      <c r="P31" s="47"/>
    </row>
    <row r="32" spans="3:16">
      <c r="C32" s="47"/>
      <c r="D32" s="47"/>
      <c r="E32" s="47"/>
      <c r="F32" s="47"/>
      <c r="G32" s="47"/>
      <c r="H32" s="47"/>
      <c r="I32" s="47"/>
      <c r="J32" s="47"/>
      <c r="K32" s="47"/>
      <c r="L32" s="47"/>
      <c r="M32" s="47"/>
      <c r="N32" s="47"/>
      <c r="O32" s="47"/>
      <c r="P32" s="47"/>
    </row>
    <row r="33" s="47" customFormat="1"/>
    <row r="34" s="47" customFormat="1"/>
    <row r="35" s="47" customFormat="1"/>
    <row r="36" s="47" customFormat="1"/>
    <row r="37" s="47" customFormat="1"/>
    <row r="38" s="47" customFormat="1"/>
    <row r="40" s="47" customFormat="1"/>
    <row r="41" s="47" customFormat="1"/>
    <row r="42" s="47" customFormat="1"/>
    <row r="43" s="47" customFormat="1"/>
    <row r="44" s="47" customFormat="1"/>
    <row r="45" s="47" customFormat="1"/>
    <row r="46" s="47" customFormat="1"/>
    <row r="47" s="47" customForma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29"/>
  <sheetViews>
    <sheetView zoomScale="90" zoomScaleNormal="90" workbookViewId="0">
      <pane xSplit="1" topLeftCell="B1" activePane="topRight" state="frozen"/>
      <selection pane="topRight" activeCell="AU22" sqref="AU22"/>
    </sheetView>
  </sheetViews>
  <sheetFormatPr defaultRowHeight="15"/>
  <cols>
    <col min="1" max="1" width="35.140625" bestFit="1" customWidth="1"/>
    <col min="2" max="11" width="15.42578125" customWidth="1"/>
    <col min="12" max="12" width="16.85546875" bestFit="1" customWidth="1"/>
    <col min="13" max="13" width="16.7109375" customWidth="1"/>
    <col min="14" max="14" width="16.85546875" bestFit="1" customWidth="1"/>
    <col min="15" max="20" width="15.42578125" customWidth="1"/>
    <col min="21" max="46" width="15.42578125" hidden="1" customWidth="1"/>
    <col min="47" max="47" width="18" customWidth="1"/>
  </cols>
  <sheetData>
    <row r="1" spans="1:47" ht="15.75">
      <c r="A1" s="168" t="str">
        <f>'1. Expenditures'!A1</f>
        <v>SOMAH Program Administrator</v>
      </c>
    </row>
    <row r="2" spans="1:47">
      <c r="A2" s="80" t="str">
        <f>'1. Expenditures'!A2</f>
        <v>Reporting Date: August 2, 2021</v>
      </c>
    </row>
    <row r="3" spans="1:47">
      <c r="A3" s="80" t="str">
        <f>'1. Expenditures'!A3</f>
        <v>Reporting Data Through: June 30, 2021</v>
      </c>
    </row>
    <row r="5" spans="1:47" ht="15.75" thickBot="1">
      <c r="A5" s="160" t="s">
        <v>175</v>
      </c>
    </row>
    <row r="6" spans="1:47" s="47" customFormat="1" ht="13.5" thickBot="1">
      <c r="A6" s="49" t="s">
        <v>176</v>
      </c>
      <c r="B6" s="98" t="s">
        <v>177</v>
      </c>
      <c r="C6" s="100" t="s">
        <v>178</v>
      </c>
      <c r="D6" s="100" t="s">
        <v>179</v>
      </c>
      <c r="E6" s="100" t="s">
        <v>180</v>
      </c>
      <c r="F6" s="100" t="s">
        <v>181</v>
      </c>
      <c r="G6" s="99" t="s">
        <v>182</v>
      </c>
      <c r="H6" s="98" t="s">
        <v>183</v>
      </c>
      <c r="I6" s="99" t="s">
        <v>184</v>
      </c>
      <c r="J6" s="99" t="s">
        <v>185</v>
      </c>
      <c r="K6" s="100" t="s">
        <v>186</v>
      </c>
      <c r="L6" s="100" t="s">
        <v>187</v>
      </c>
      <c r="M6" s="100" t="s">
        <v>188</v>
      </c>
      <c r="N6" s="101" t="s">
        <v>189</v>
      </c>
      <c r="O6" s="99" t="s">
        <v>190</v>
      </c>
      <c r="P6" s="99" t="s">
        <v>191</v>
      </c>
      <c r="Q6" s="99" t="s">
        <v>192</v>
      </c>
      <c r="R6" s="99" t="s">
        <v>193</v>
      </c>
      <c r="S6" s="100" t="s">
        <v>194</v>
      </c>
      <c r="T6" s="100" t="s">
        <v>195</v>
      </c>
      <c r="U6" s="100" t="s">
        <v>196</v>
      </c>
      <c r="V6" s="101" t="s">
        <v>197</v>
      </c>
      <c r="W6" s="99" t="s">
        <v>198</v>
      </c>
      <c r="X6" s="99" t="s">
        <v>199</v>
      </c>
      <c r="Y6" s="99" t="s">
        <v>200</v>
      </c>
      <c r="Z6" s="99" t="s">
        <v>201</v>
      </c>
      <c r="AA6" s="100" t="s">
        <v>202</v>
      </c>
      <c r="AB6" s="100" t="s">
        <v>203</v>
      </c>
      <c r="AC6" s="100" t="s">
        <v>204</v>
      </c>
      <c r="AD6" s="101" t="s">
        <v>205</v>
      </c>
      <c r="AE6" s="99" t="s">
        <v>206</v>
      </c>
      <c r="AF6" s="99" t="s">
        <v>207</v>
      </c>
      <c r="AG6" s="99" t="s">
        <v>208</v>
      </c>
      <c r="AH6" s="99" t="s">
        <v>209</v>
      </c>
      <c r="AI6" s="100" t="s">
        <v>210</v>
      </c>
      <c r="AJ6" s="100" t="s">
        <v>211</v>
      </c>
      <c r="AK6" s="100" t="s">
        <v>212</v>
      </c>
      <c r="AL6" s="101" t="s">
        <v>213</v>
      </c>
      <c r="AM6" s="99" t="s">
        <v>214</v>
      </c>
      <c r="AN6" s="99" t="s">
        <v>215</v>
      </c>
      <c r="AO6" s="99" t="s">
        <v>216</v>
      </c>
      <c r="AP6" s="99" t="s">
        <v>217</v>
      </c>
      <c r="AQ6" s="100" t="s">
        <v>218</v>
      </c>
      <c r="AR6" s="100" t="s">
        <v>219</v>
      </c>
      <c r="AS6" s="100" t="s">
        <v>220</v>
      </c>
      <c r="AT6" s="101" t="s">
        <v>221</v>
      </c>
      <c r="AU6" s="99" t="s">
        <v>222</v>
      </c>
    </row>
    <row r="7" spans="1:47">
      <c r="A7" s="148" t="s">
        <v>223</v>
      </c>
      <c r="B7" s="129"/>
      <c r="C7" s="129"/>
      <c r="D7" s="129"/>
      <c r="E7" s="129"/>
      <c r="F7" s="189">
        <v>126238</v>
      </c>
      <c r="G7" s="129"/>
      <c r="H7" s="129"/>
      <c r="I7" s="129"/>
      <c r="J7" s="129"/>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92">
        <f>SUM(B7:AT7)</f>
        <v>126238</v>
      </c>
    </row>
    <row r="8" spans="1:47">
      <c r="A8" s="149" t="s">
        <v>224</v>
      </c>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1">
        <f t="shared" ref="AU8:AU11" si="0">SUM(B8:AT8)</f>
        <v>0</v>
      </c>
    </row>
    <row r="9" spans="1:47">
      <c r="A9" s="149" t="s">
        <v>225</v>
      </c>
      <c r="B9" s="129"/>
      <c r="C9" s="129"/>
      <c r="D9" s="129"/>
      <c r="E9" s="129"/>
      <c r="F9" s="129"/>
      <c r="G9" s="129"/>
      <c r="H9" s="129"/>
      <c r="I9" s="129"/>
      <c r="J9" s="129"/>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1">
        <f t="shared" si="0"/>
        <v>0</v>
      </c>
    </row>
    <row r="10" spans="1:47">
      <c r="A10" s="149" t="s">
        <v>226</v>
      </c>
      <c r="B10" s="129"/>
      <c r="C10" s="129"/>
      <c r="D10" s="129"/>
      <c r="E10" s="129"/>
      <c r="F10" s="129"/>
      <c r="G10" s="129"/>
      <c r="H10" s="129"/>
      <c r="I10" s="129"/>
      <c r="J10" s="129"/>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1">
        <f t="shared" si="0"/>
        <v>0</v>
      </c>
    </row>
    <row r="11" spans="1:47" ht="15.75" thickBot="1">
      <c r="A11" s="150" t="s">
        <v>227</v>
      </c>
      <c r="B11" s="129"/>
      <c r="C11" s="129"/>
      <c r="D11" s="129"/>
      <c r="E11" s="129"/>
      <c r="F11" s="129"/>
      <c r="G11" s="129"/>
      <c r="H11" s="129"/>
      <c r="I11" s="129"/>
      <c r="J11" s="129"/>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1">
        <f t="shared" si="0"/>
        <v>0</v>
      </c>
    </row>
    <row r="12" spans="1:47" s="47" customFormat="1" ht="13.5" thickBot="1">
      <c r="A12" s="49" t="s">
        <v>228</v>
      </c>
      <c r="B12" s="132">
        <f>SUM(B7:B11)</f>
        <v>0</v>
      </c>
      <c r="C12" s="133">
        <f t="shared" ref="C12:R12" si="1">SUM(C7:C11)</f>
        <v>0</v>
      </c>
      <c r="D12" s="133">
        <f t="shared" si="1"/>
        <v>0</v>
      </c>
      <c r="E12" s="133">
        <f t="shared" si="1"/>
        <v>0</v>
      </c>
      <c r="F12" s="133">
        <f t="shared" si="1"/>
        <v>126238</v>
      </c>
      <c r="G12" s="132">
        <f t="shared" si="1"/>
        <v>0</v>
      </c>
      <c r="H12" s="132">
        <f t="shared" si="1"/>
        <v>0</v>
      </c>
      <c r="I12" s="132">
        <f t="shared" si="1"/>
        <v>0</v>
      </c>
      <c r="J12" s="132">
        <f t="shared" si="1"/>
        <v>0</v>
      </c>
      <c r="K12" s="133">
        <f t="shared" si="1"/>
        <v>0</v>
      </c>
      <c r="L12" s="133">
        <f t="shared" si="1"/>
        <v>0</v>
      </c>
      <c r="M12" s="133">
        <f t="shared" si="1"/>
        <v>0</v>
      </c>
      <c r="N12" s="133">
        <f t="shared" si="1"/>
        <v>0</v>
      </c>
      <c r="O12" s="132">
        <f t="shared" si="1"/>
        <v>0</v>
      </c>
      <c r="P12" s="132">
        <f t="shared" si="1"/>
        <v>0</v>
      </c>
      <c r="Q12" s="132">
        <f t="shared" si="1"/>
        <v>0</v>
      </c>
      <c r="R12" s="132">
        <f t="shared" si="1"/>
        <v>0</v>
      </c>
      <c r="S12" s="133">
        <f t="shared" ref="S12" si="2">SUM(S7:S11)</f>
        <v>0</v>
      </c>
      <c r="T12" s="133">
        <f t="shared" ref="T12" si="3">SUM(T7:T11)</f>
        <v>0</v>
      </c>
      <c r="U12" s="133">
        <f t="shared" ref="U12" si="4">SUM(U7:U11)</f>
        <v>0</v>
      </c>
      <c r="V12" s="133">
        <f t="shared" ref="V12" si="5">SUM(V7:V11)</f>
        <v>0</v>
      </c>
      <c r="W12" s="132">
        <f t="shared" ref="W12" si="6">SUM(W7:W11)</f>
        <v>0</v>
      </c>
      <c r="X12" s="132">
        <f t="shared" ref="X12" si="7">SUM(X7:X11)</f>
        <v>0</v>
      </c>
      <c r="Y12" s="132">
        <f t="shared" ref="Y12" si="8">SUM(Y7:Y11)</f>
        <v>0</v>
      </c>
      <c r="Z12" s="132">
        <f t="shared" ref="Z12" si="9">SUM(Z7:Z11)</f>
        <v>0</v>
      </c>
      <c r="AA12" s="133">
        <f t="shared" ref="AA12" si="10">SUM(AA7:AA11)</f>
        <v>0</v>
      </c>
      <c r="AB12" s="133">
        <f t="shared" ref="AB12" si="11">SUM(AB7:AB11)</f>
        <v>0</v>
      </c>
      <c r="AC12" s="133">
        <f t="shared" ref="AC12" si="12">SUM(AC7:AC11)</f>
        <v>0</v>
      </c>
      <c r="AD12" s="133">
        <f t="shared" ref="AD12" si="13">SUM(AD7:AD11)</f>
        <v>0</v>
      </c>
      <c r="AE12" s="132">
        <f t="shared" ref="AE12" si="14">SUM(AE7:AE11)</f>
        <v>0</v>
      </c>
      <c r="AF12" s="132">
        <f t="shared" ref="AF12" si="15">SUM(AF7:AF11)</f>
        <v>0</v>
      </c>
      <c r="AG12" s="132">
        <f t="shared" ref="AG12" si="16">SUM(AG7:AG11)</f>
        <v>0</v>
      </c>
      <c r="AH12" s="132">
        <f t="shared" ref="AH12" si="17">SUM(AH7:AH11)</f>
        <v>0</v>
      </c>
      <c r="AI12" s="133">
        <f t="shared" ref="AI12" si="18">SUM(AI7:AI11)</f>
        <v>0</v>
      </c>
      <c r="AJ12" s="133">
        <f t="shared" ref="AJ12" si="19">SUM(AJ7:AJ11)</f>
        <v>0</v>
      </c>
      <c r="AK12" s="133">
        <f t="shared" ref="AK12" si="20">SUM(AK7:AK11)</f>
        <v>0</v>
      </c>
      <c r="AL12" s="133">
        <f t="shared" ref="AL12" si="21">SUM(AL7:AL11)</f>
        <v>0</v>
      </c>
      <c r="AM12" s="132">
        <f t="shared" ref="AM12" si="22">SUM(AM7:AM11)</f>
        <v>0</v>
      </c>
      <c r="AN12" s="132">
        <f t="shared" ref="AN12" si="23">SUM(AN7:AN11)</f>
        <v>0</v>
      </c>
      <c r="AO12" s="132">
        <f t="shared" ref="AO12" si="24">SUM(AO7:AO11)</f>
        <v>0</v>
      </c>
      <c r="AP12" s="132">
        <f t="shared" ref="AP12" si="25">SUM(AP7:AP11)</f>
        <v>0</v>
      </c>
      <c r="AQ12" s="133">
        <f t="shared" ref="AQ12" si="26">SUM(AQ7:AQ11)</f>
        <v>0</v>
      </c>
      <c r="AR12" s="133">
        <f t="shared" ref="AR12" si="27">SUM(AR7:AR11)</f>
        <v>0</v>
      </c>
      <c r="AS12" s="133">
        <f t="shared" ref="AS12" si="28">SUM(AS7:AS11)</f>
        <v>0</v>
      </c>
      <c r="AT12" s="133">
        <f t="shared" ref="AT12" si="29">SUM(AT7:AT11)</f>
        <v>0</v>
      </c>
      <c r="AU12" s="132">
        <f>SUM(AU7:AU11)</f>
        <v>126238</v>
      </c>
    </row>
    <row r="15" spans="1:47" ht="15.75" thickBot="1">
      <c r="A15" s="160" t="s">
        <v>229</v>
      </c>
    </row>
    <row r="16" spans="1:47" s="47" customFormat="1" ht="13.5" thickBot="1">
      <c r="A16" s="49" t="s">
        <v>176</v>
      </c>
      <c r="B16" s="98" t="s">
        <v>177</v>
      </c>
      <c r="C16" s="100" t="s">
        <v>178</v>
      </c>
      <c r="D16" s="100" t="s">
        <v>179</v>
      </c>
      <c r="E16" s="100" t="s">
        <v>180</v>
      </c>
      <c r="F16" s="100" t="s">
        <v>181</v>
      </c>
      <c r="G16" s="99" t="s">
        <v>182</v>
      </c>
      <c r="H16" s="98" t="s">
        <v>183</v>
      </c>
      <c r="I16" s="99" t="s">
        <v>184</v>
      </c>
      <c r="J16" s="99" t="s">
        <v>185</v>
      </c>
      <c r="K16" s="100" t="s">
        <v>186</v>
      </c>
      <c r="L16" s="100" t="s">
        <v>187</v>
      </c>
      <c r="M16" s="100" t="s">
        <v>188</v>
      </c>
      <c r="N16" s="101" t="s">
        <v>189</v>
      </c>
      <c r="O16" s="99" t="s">
        <v>190</v>
      </c>
      <c r="P16" s="99" t="s">
        <v>191</v>
      </c>
      <c r="Q16" s="99" t="s">
        <v>192</v>
      </c>
      <c r="R16" s="99" t="s">
        <v>193</v>
      </c>
      <c r="S16" s="100" t="s">
        <v>194</v>
      </c>
      <c r="T16" s="100" t="s">
        <v>195</v>
      </c>
      <c r="U16" s="100" t="s">
        <v>196</v>
      </c>
      <c r="V16" s="101" t="s">
        <v>197</v>
      </c>
      <c r="W16" s="99" t="s">
        <v>198</v>
      </c>
      <c r="X16" s="99" t="s">
        <v>199</v>
      </c>
      <c r="Y16" s="99" t="s">
        <v>200</v>
      </c>
      <c r="Z16" s="99" t="s">
        <v>201</v>
      </c>
      <c r="AA16" s="100" t="s">
        <v>202</v>
      </c>
      <c r="AB16" s="100" t="s">
        <v>203</v>
      </c>
      <c r="AC16" s="100" t="s">
        <v>204</v>
      </c>
      <c r="AD16" s="101" t="s">
        <v>205</v>
      </c>
      <c r="AE16" s="99" t="s">
        <v>206</v>
      </c>
      <c r="AF16" s="99" t="s">
        <v>207</v>
      </c>
      <c r="AG16" s="99" t="s">
        <v>208</v>
      </c>
      <c r="AH16" s="99" t="s">
        <v>209</v>
      </c>
      <c r="AI16" s="100" t="s">
        <v>210</v>
      </c>
      <c r="AJ16" s="100" t="s">
        <v>211</v>
      </c>
      <c r="AK16" s="100" t="s">
        <v>212</v>
      </c>
      <c r="AL16" s="101" t="s">
        <v>213</v>
      </c>
      <c r="AM16" s="99" t="s">
        <v>214</v>
      </c>
      <c r="AN16" s="99" t="s">
        <v>215</v>
      </c>
      <c r="AO16" s="99" t="s">
        <v>216</v>
      </c>
      <c r="AP16" s="99" t="s">
        <v>217</v>
      </c>
      <c r="AQ16" s="100" t="s">
        <v>218</v>
      </c>
      <c r="AR16" s="100" t="s">
        <v>219</v>
      </c>
      <c r="AS16" s="100" t="s">
        <v>220</v>
      </c>
      <c r="AT16" s="101" t="s">
        <v>221</v>
      </c>
      <c r="AU16" s="99" t="s">
        <v>222</v>
      </c>
    </row>
    <row r="17" spans="1:47">
      <c r="A17" s="148" t="s">
        <v>223</v>
      </c>
      <c r="B17" s="129"/>
      <c r="C17" s="129"/>
      <c r="D17" s="129"/>
      <c r="E17" s="129"/>
      <c r="F17" s="129"/>
      <c r="G17" s="187"/>
      <c r="H17" s="115"/>
      <c r="I17" s="189"/>
      <c r="J17" s="190">
        <v>837116</v>
      </c>
      <c r="K17" s="189">
        <v>3211587</v>
      </c>
      <c r="L17" s="190">
        <v>2209366</v>
      </c>
      <c r="M17" s="190">
        <v>10756803</v>
      </c>
      <c r="N17" s="190">
        <v>11798266</v>
      </c>
      <c r="O17" s="190">
        <v>14112004</v>
      </c>
      <c r="P17" s="190">
        <v>3952163</v>
      </c>
      <c r="Q17" s="190">
        <v>15203208</v>
      </c>
      <c r="R17" s="198">
        <v>872267</v>
      </c>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2">
        <f>SUM(B17:AT17)</f>
        <v>62952780</v>
      </c>
    </row>
    <row r="18" spans="1:47">
      <c r="A18" s="149" t="s">
        <v>224</v>
      </c>
      <c r="B18" s="115"/>
      <c r="C18" s="129"/>
      <c r="D18" s="129"/>
      <c r="E18" s="129"/>
      <c r="F18" s="129"/>
      <c r="G18" s="193"/>
      <c r="H18" s="190"/>
      <c r="I18" s="190">
        <v>1830262</v>
      </c>
      <c r="J18" s="189">
        <v>706810</v>
      </c>
      <c r="K18" s="190">
        <v>3881424</v>
      </c>
      <c r="L18" s="190">
        <v>950611</v>
      </c>
      <c r="M18" s="189">
        <v>8263675</v>
      </c>
      <c r="N18" s="190">
        <v>12699367</v>
      </c>
      <c r="O18" s="190">
        <v>9562740</v>
      </c>
      <c r="P18" s="190">
        <v>1262306</v>
      </c>
      <c r="Q18" s="190">
        <v>10422792</v>
      </c>
      <c r="R18" s="190">
        <v>609851</v>
      </c>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2">
        <f t="shared" ref="AU18:AU21" si="30">SUM(B18:AT18)</f>
        <v>50189838</v>
      </c>
    </row>
    <row r="19" spans="1:47">
      <c r="A19" s="149" t="s">
        <v>225</v>
      </c>
      <c r="B19" s="129"/>
      <c r="C19" s="129"/>
      <c r="D19" s="129"/>
      <c r="E19" s="129"/>
      <c r="F19" s="129"/>
      <c r="G19" s="190"/>
      <c r="H19" s="190"/>
      <c r="I19" s="189"/>
      <c r="J19" s="190">
        <v>557309</v>
      </c>
      <c r="K19" s="189">
        <v>0</v>
      </c>
      <c r="L19" s="190">
        <v>2988668</v>
      </c>
      <c r="M19" s="190">
        <v>1660432</v>
      </c>
      <c r="N19" s="190">
        <v>3443398</v>
      </c>
      <c r="O19" s="190">
        <v>6308571</v>
      </c>
      <c r="P19" s="189">
        <v>1740186</v>
      </c>
      <c r="Q19" s="190">
        <v>3988790</v>
      </c>
      <c r="R19" s="191"/>
      <c r="S19" s="191"/>
      <c r="T19" s="189"/>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f t="shared" si="30"/>
        <v>20687354</v>
      </c>
    </row>
    <row r="20" spans="1:47">
      <c r="A20" s="149" t="s">
        <v>226</v>
      </c>
      <c r="B20" s="129"/>
      <c r="C20" s="129"/>
      <c r="D20" s="129"/>
      <c r="E20" s="129"/>
      <c r="F20" s="129"/>
      <c r="G20" s="129"/>
      <c r="H20" s="129"/>
      <c r="I20" s="189"/>
      <c r="J20" s="190"/>
      <c r="K20" s="191"/>
      <c r="L20" s="190"/>
      <c r="M20" s="191"/>
      <c r="N20" s="190"/>
      <c r="O20" s="190"/>
      <c r="P20" s="191"/>
      <c r="Q20" s="190">
        <v>259964</v>
      </c>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2">
        <f t="shared" si="30"/>
        <v>259964</v>
      </c>
    </row>
    <row r="21" spans="1:47" ht="15.75" thickBot="1">
      <c r="A21" s="150" t="s">
        <v>227</v>
      </c>
      <c r="B21" s="129"/>
      <c r="C21" s="129"/>
      <c r="D21" s="129"/>
      <c r="E21" s="129"/>
      <c r="F21" s="129"/>
      <c r="G21" s="129"/>
      <c r="H21" s="129"/>
      <c r="I21" s="189"/>
      <c r="J21" s="190"/>
      <c r="K21" s="191"/>
      <c r="L21" s="190"/>
      <c r="M21" s="190"/>
      <c r="N21" s="190">
        <v>158396</v>
      </c>
      <c r="O21" s="190"/>
      <c r="P21" s="191"/>
      <c r="Q21" s="191">
        <v>166409</v>
      </c>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2">
        <f t="shared" si="30"/>
        <v>324805</v>
      </c>
    </row>
    <row r="22" spans="1:47" s="47" customFormat="1" ht="13.5" thickBot="1">
      <c r="A22" s="49" t="s">
        <v>230</v>
      </c>
      <c r="B22" s="132">
        <f>SUM(B17:B21)</f>
        <v>0</v>
      </c>
      <c r="C22" s="133">
        <f t="shared" ref="C22:R22" si="31">SUM(C17:C21)</f>
        <v>0</v>
      </c>
      <c r="D22" s="133">
        <f t="shared" si="31"/>
        <v>0</v>
      </c>
      <c r="E22" s="133">
        <f t="shared" si="31"/>
        <v>0</v>
      </c>
      <c r="F22" s="133">
        <f t="shared" si="31"/>
        <v>0</v>
      </c>
      <c r="G22" s="132">
        <f t="shared" si="31"/>
        <v>0</v>
      </c>
      <c r="H22" s="132">
        <f t="shared" si="31"/>
        <v>0</v>
      </c>
      <c r="I22" s="132">
        <f t="shared" si="31"/>
        <v>1830262</v>
      </c>
      <c r="J22" s="132">
        <f t="shared" si="31"/>
        <v>2101235</v>
      </c>
      <c r="K22" s="133">
        <f t="shared" si="31"/>
        <v>7093011</v>
      </c>
      <c r="L22" s="133">
        <f t="shared" si="31"/>
        <v>6148645</v>
      </c>
      <c r="M22" s="133">
        <f t="shared" si="31"/>
        <v>20680910</v>
      </c>
      <c r="N22" s="133">
        <f t="shared" si="31"/>
        <v>28099427</v>
      </c>
      <c r="O22" s="132">
        <f t="shared" si="31"/>
        <v>29983315</v>
      </c>
      <c r="P22" s="132">
        <f t="shared" si="31"/>
        <v>6954655</v>
      </c>
      <c r="Q22" s="132">
        <f t="shared" si="31"/>
        <v>30041163</v>
      </c>
      <c r="R22" s="132">
        <f t="shared" si="31"/>
        <v>1482118</v>
      </c>
      <c r="S22" s="133">
        <f t="shared" ref="S22" si="32">SUM(S17:S21)</f>
        <v>0</v>
      </c>
      <c r="T22" s="133">
        <f t="shared" ref="T22" si="33">SUM(T17:T21)</f>
        <v>0</v>
      </c>
      <c r="U22" s="133">
        <f t="shared" ref="U22" si="34">SUM(U17:U21)</f>
        <v>0</v>
      </c>
      <c r="V22" s="133">
        <f t="shared" ref="V22" si="35">SUM(V17:V21)</f>
        <v>0</v>
      </c>
      <c r="W22" s="132">
        <f t="shared" ref="W22" si="36">SUM(W17:W21)</f>
        <v>0</v>
      </c>
      <c r="X22" s="132">
        <f t="shared" ref="X22" si="37">SUM(X17:X21)</f>
        <v>0</v>
      </c>
      <c r="Y22" s="132">
        <f t="shared" ref="Y22" si="38">SUM(Y17:Y21)</f>
        <v>0</v>
      </c>
      <c r="Z22" s="132">
        <f t="shared" ref="Z22" si="39">SUM(Z17:Z21)</f>
        <v>0</v>
      </c>
      <c r="AA22" s="133">
        <f t="shared" ref="AA22" si="40">SUM(AA17:AA21)</f>
        <v>0</v>
      </c>
      <c r="AB22" s="133">
        <f t="shared" ref="AB22" si="41">SUM(AB17:AB21)</f>
        <v>0</v>
      </c>
      <c r="AC22" s="133">
        <f t="shared" ref="AC22" si="42">SUM(AC17:AC21)</f>
        <v>0</v>
      </c>
      <c r="AD22" s="133">
        <f t="shared" ref="AD22" si="43">SUM(AD17:AD21)</f>
        <v>0</v>
      </c>
      <c r="AE22" s="132">
        <f t="shared" ref="AE22" si="44">SUM(AE17:AE21)</f>
        <v>0</v>
      </c>
      <c r="AF22" s="132">
        <f t="shared" ref="AF22" si="45">SUM(AF17:AF21)</f>
        <v>0</v>
      </c>
      <c r="AG22" s="132">
        <f t="shared" ref="AG22" si="46">SUM(AG17:AG21)</f>
        <v>0</v>
      </c>
      <c r="AH22" s="132">
        <f t="shared" ref="AH22" si="47">SUM(AH17:AH21)</f>
        <v>0</v>
      </c>
      <c r="AI22" s="133">
        <f t="shared" ref="AI22" si="48">SUM(AI17:AI21)</f>
        <v>0</v>
      </c>
      <c r="AJ22" s="133">
        <f t="shared" ref="AJ22" si="49">SUM(AJ17:AJ21)</f>
        <v>0</v>
      </c>
      <c r="AK22" s="133">
        <f t="shared" ref="AK22" si="50">SUM(AK17:AK21)</f>
        <v>0</v>
      </c>
      <c r="AL22" s="133">
        <f t="shared" ref="AL22" si="51">SUM(AL17:AL21)</f>
        <v>0</v>
      </c>
      <c r="AM22" s="132">
        <f t="shared" ref="AM22" si="52">SUM(AM17:AM21)</f>
        <v>0</v>
      </c>
      <c r="AN22" s="132">
        <f t="shared" ref="AN22" si="53">SUM(AN17:AN21)</f>
        <v>0</v>
      </c>
      <c r="AO22" s="132">
        <f t="shared" ref="AO22" si="54">SUM(AO17:AO21)</f>
        <v>0</v>
      </c>
      <c r="AP22" s="132">
        <f t="shared" ref="AP22" si="55">SUM(AP17:AP21)</f>
        <v>0</v>
      </c>
      <c r="AQ22" s="133">
        <f t="shared" ref="AQ22" si="56">SUM(AQ17:AQ21)</f>
        <v>0</v>
      </c>
      <c r="AR22" s="133">
        <f t="shared" ref="AR22" si="57">SUM(AR17:AR21)</f>
        <v>0</v>
      </c>
      <c r="AS22" s="133">
        <f t="shared" ref="AS22" si="58">SUM(AS17:AS21)</f>
        <v>0</v>
      </c>
      <c r="AT22" s="133">
        <f t="shared" ref="AT22" si="59">SUM(AT17:AT21)</f>
        <v>0</v>
      </c>
      <c r="AU22" s="132">
        <f>SUM(AU17:AU21)</f>
        <v>134414741</v>
      </c>
    </row>
    <row r="24" spans="1:47">
      <c r="A24" s="151" t="s">
        <v>231</v>
      </c>
      <c r="G24" s="188"/>
    </row>
    <row r="25" spans="1:47">
      <c r="G25" s="188"/>
    </row>
    <row r="26" spans="1:47">
      <c r="G26" s="188"/>
    </row>
    <row r="27" spans="1:47">
      <c r="G27" s="188"/>
    </row>
    <row r="28" spans="1:47">
      <c r="G28" s="188"/>
      <c r="I28" s="188"/>
    </row>
    <row r="29" spans="1:47">
      <c r="G29" s="18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89"/>
  <sheetViews>
    <sheetView zoomScaleNormal="100" workbookViewId="0">
      <selection activeCell="E86" sqref="E86"/>
    </sheetView>
  </sheetViews>
  <sheetFormatPr defaultColWidth="9.140625" defaultRowHeight="15"/>
  <cols>
    <col min="1" max="1" width="24.28515625" customWidth="1"/>
    <col min="2" max="2" width="40.140625" bestFit="1" customWidth="1"/>
    <col min="3" max="3" width="18.7109375" customWidth="1"/>
    <col min="4" max="4" width="24.42578125" customWidth="1"/>
    <col min="5" max="5" width="21.85546875" customWidth="1"/>
    <col min="6" max="17" width="15.7109375" customWidth="1"/>
    <col min="18" max="18" width="9.28515625" bestFit="1" customWidth="1"/>
  </cols>
  <sheetData>
    <row r="1" spans="1:11" s="3" customFormat="1" ht="15.75">
      <c r="A1" s="167" t="s">
        <v>0</v>
      </c>
      <c r="C1" s="1"/>
      <c r="D1" s="1"/>
    </row>
    <row r="2" spans="1:11" s="8" customFormat="1" ht="12.75">
      <c r="A2" s="60" t="str">
        <f>'1. Expenditures'!A2</f>
        <v>Reporting Date: August 2, 2021</v>
      </c>
      <c r="C2" s="6"/>
      <c r="D2" s="6"/>
      <c r="K2" s="48"/>
    </row>
    <row r="3" spans="1:11" s="8" customFormat="1" ht="12.75">
      <c r="A3" s="224" t="str">
        <f>'1. Expenditures'!A3</f>
        <v>Reporting Data Through: June 30, 2021</v>
      </c>
      <c r="K3" s="48"/>
    </row>
    <row r="5" spans="1:11" s="8" customFormat="1" ht="12.75"/>
    <row r="6" spans="1:11" ht="15.75" thickBot="1">
      <c r="A6" s="160" t="s">
        <v>232</v>
      </c>
    </row>
    <row r="7" spans="1:11" ht="27" customHeight="1" thickBot="1">
      <c r="A7" s="53" t="s">
        <v>233</v>
      </c>
      <c r="B7" s="53" t="s">
        <v>234</v>
      </c>
      <c r="C7" s="53" t="s">
        <v>235</v>
      </c>
      <c r="D7" s="194" t="s">
        <v>236</v>
      </c>
      <c r="E7" s="225" t="s">
        <v>237</v>
      </c>
    </row>
    <row r="8" spans="1:11">
      <c r="A8" s="148" t="s">
        <v>238</v>
      </c>
      <c r="B8" s="149" t="s">
        <v>239</v>
      </c>
      <c r="C8" s="110">
        <v>1934435</v>
      </c>
      <c r="D8" s="149">
        <v>2016</v>
      </c>
      <c r="E8" s="226">
        <f>C8</f>
        <v>1934435</v>
      </c>
    </row>
    <row r="9" spans="1:11">
      <c r="A9" s="148" t="s">
        <v>238</v>
      </c>
      <c r="B9" s="149" t="s">
        <v>240</v>
      </c>
      <c r="C9" s="110">
        <v>4843456</v>
      </c>
      <c r="D9" s="149">
        <v>2017</v>
      </c>
      <c r="E9" s="226">
        <f>C9</f>
        <v>4843456</v>
      </c>
    </row>
    <row r="10" spans="1:11">
      <c r="A10" s="148" t="s">
        <v>238</v>
      </c>
      <c r="B10" s="149" t="s">
        <v>241</v>
      </c>
      <c r="C10" s="110">
        <v>43700000</v>
      </c>
      <c r="D10" s="149">
        <v>2018</v>
      </c>
      <c r="E10" s="226">
        <f>C10</f>
        <v>43700000</v>
      </c>
    </row>
    <row r="11" spans="1:11">
      <c r="A11" s="148" t="s">
        <v>238</v>
      </c>
      <c r="B11" s="149" t="s">
        <v>242</v>
      </c>
      <c r="C11" s="110">
        <v>37737000</v>
      </c>
      <c r="D11" s="149">
        <v>2019</v>
      </c>
      <c r="E11" s="226">
        <f>C11</f>
        <v>37737000</v>
      </c>
    </row>
    <row r="12" spans="1:11">
      <c r="A12" s="148" t="s">
        <v>238</v>
      </c>
      <c r="B12" s="149" t="s">
        <v>243</v>
      </c>
      <c r="C12" s="110">
        <v>30685041</v>
      </c>
      <c r="D12" s="227" t="s">
        <v>244</v>
      </c>
      <c r="E12" s="228">
        <f>C12</f>
        <v>30685041</v>
      </c>
    </row>
    <row r="13" spans="1:11">
      <c r="A13" s="148" t="s">
        <v>238</v>
      </c>
      <c r="B13" s="149" t="s">
        <v>245</v>
      </c>
      <c r="C13" s="110">
        <v>10117261</v>
      </c>
      <c r="D13" s="255">
        <v>2020</v>
      </c>
      <c r="E13" s="250">
        <f>SUM(C13:C15)</f>
        <v>38776228.329999998</v>
      </c>
    </row>
    <row r="14" spans="1:11">
      <c r="A14" s="148" t="s">
        <v>238</v>
      </c>
      <c r="B14" s="149" t="s">
        <v>246</v>
      </c>
      <c r="C14" s="110">
        <v>7795632</v>
      </c>
      <c r="D14" s="256"/>
      <c r="E14" s="251"/>
    </row>
    <row r="15" spans="1:11">
      <c r="A15" s="148" t="s">
        <v>247</v>
      </c>
      <c r="B15" s="243" t="s">
        <v>248</v>
      </c>
      <c r="C15" s="110">
        <v>20863335.329999998</v>
      </c>
      <c r="D15" s="256"/>
      <c r="E15" s="251"/>
    </row>
    <row r="16" spans="1:11">
      <c r="A16" s="148" t="s">
        <v>247</v>
      </c>
      <c r="B16" s="149" t="s">
        <v>243</v>
      </c>
      <c r="C16" s="110">
        <v>4448941.66</v>
      </c>
      <c r="D16" s="227" t="s">
        <v>244</v>
      </c>
      <c r="E16" s="242">
        <f>C16</f>
        <v>4448941.66</v>
      </c>
    </row>
    <row r="17" spans="1:5">
      <c r="A17" s="148" t="s">
        <v>247</v>
      </c>
      <c r="B17" s="149" t="s">
        <v>249</v>
      </c>
      <c r="C17" s="110">
        <v>7902299.8700000001</v>
      </c>
      <c r="D17" s="247">
        <v>2021</v>
      </c>
      <c r="E17" s="250">
        <f>SUM(C17:C20)</f>
        <v>15804599.74</v>
      </c>
    </row>
    <row r="18" spans="1:5">
      <c r="A18" s="148" t="s">
        <v>247</v>
      </c>
      <c r="B18" s="149" t="s">
        <v>250</v>
      </c>
      <c r="C18" s="110">
        <v>7902299.8700000001</v>
      </c>
      <c r="D18" s="248"/>
      <c r="E18" s="251"/>
    </row>
    <row r="19" spans="1:5">
      <c r="A19" s="148" t="s">
        <v>247</v>
      </c>
      <c r="B19" s="149" t="s">
        <v>251</v>
      </c>
      <c r="C19" s="229" t="s">
        <v>252</v>
      </c>
      <c r="D19" s="248"/>
      <c r="E19" s="251"/>
    </row>
    <row r="20" spans="1:5" ht="15.75" thickBot="1">
      <c r="A20" s="148" t="s">
        <v>247</v>
      </c>
      <c r="B20" s="150" t="s">
        <v>253</v>
      </c>
      <c r="C20" s="229" t="s">
        <v>252</v>
      </c>
      <c r="D20" s="248"/>
      <c r="E20" s="251"/>
    </row>
    <row r="21" spans="1:5" ht="15.75" thickBot="1">
      <c r="A21" s="232"/>
      <c r="B21" s="233"/>
      <c r="C21" s="233"/>
      <c r="D21" s="234" t="s">
        <v>254</v>
      </c>
      <c r="E21" s="235">
        <f>SUM(E8:E20)</f>
        <v>177929701.72999999</v>
      </c>
    </row>
    <row r="22" spans="1:5">
      <c r="A22" s="236" t="s">
        <v>255</v>
      </c>
    </row>
    <row r="23" spans="1:5">
      <c r="A23" s="236" t="s">
        <v>256</v>
      </c>
    </row>
    <row r="24" spans="1:5">
      <c r="A24" s="236" t="s">
        <v>257</v>
      </c>
    </row>
    <row r="26" spans="1:5" ht="15.75" thickBot="1">
      <c r="A26" s="160" t="s">
        <v>258</v>
      </c>
      <c r="D26" s="160"/>
    </row>
    <row r="27" spans="1:5" ht="27" customHeight="1" thickBot="1">
      <c r="A27" s="53"/>
      <c r="B27" s="53" t="s">
        <v>234</v>
      </c>
      <c r="C27" s="53" t="s">
        <v>235</v>
      </c>
      <c r="D27" s="194" t="s">
        <v>236</v>
      </c>
      <c r="E27" s="225" t="s">
        <v>237</v>
      </c>
    </row>
    <row r="28" spans="1:5">
      <c r="A28" s="148" t="s">
        <v>259</v>
      </c>
      <c r="B28" s="149" t="s">
        <v>239</v>
      </c>
      <c r="C28" s="110">
        <v>3036945</v>
      </c>
      <c r="D28" s="149">
        <v>2016</v>
      </c>
      <c r="E28" s="226">
        <f t="shared" ref="E28:E32" si="0">C28</f>
        <v>3036945</v>
      </c>
    </row>
    <row r="29" spans="1:5">
      <c r="A29" s="148" t="s">
        <v>259</v>
      </c>
      <c r="B29" s="149" t="s">
        <v>240</v>
      </c>
      <c r="C29" s="111">
        <v>5040278</v>
      </c>
      <c r="D29" s="149">
        <v>2017</v>
      </c>
      <c r="E29" s="226">
        <f t="shared" si="0"/>
        <v>5040278</v>
      </c>
    </row>
    <row r="30" spans="1:5">
      <c r="A30" s="148" t="s">
        <v>259</v>
      </c>
      <c r="B30" s="149" t="s">
        <v>241</v>
      </c>
      <c r="C30" s="111">
        <v>39125783</v>
      </c>
      <c r="D30" s="149">
        <v>2018</v>
      </c>
      <c r="E30" s="226">
        <f t="shared" si="0"/>
        <v>39125783</v>
      </c>
    </row>
    <row r="31" spans="1:5">
      <c r="A31" s="148" t="s">
        <v>259</v>
      </c>
      <c r="B31" s="149" t="s">
        <v>242</v>
      </c>
      <c r="C31" s="110">
        <v>40853635</v>
      </c>
      <c r="D31" s="149">
        <v>2019</v>
      </c>
      <c r="E31" s="226">
        <f t="shared" si="0"/>
        <v>40853635</v>
      </c>
    </row>
    <row r="32" spans="1:5">
      <c r="A32" s="148" t="s">
        <v>259</v>
      </c>
      <c r="B32" s="149" t="s">
        <v>243</v>
      </c>
      <c r="C32" s="110">
        <v>50602879</v>
      </c>
      <c r="D32" s="227" t="s">
        <v>244</v>
      </c>
      <c r="E32" s="228">
        <f t="shared" si="0"/>
        <v>50602879</v>
      </c>
    </row>
    <row r="33" spans="1:5">
      <c r="A33" s="148" t="s">
        <v>259</v>
      </c>
      <c r="B33" s="149" t="s">
        <v>260</v>
      </c>
      <c r="C33" s="110">
        <v>22678767</v>
      </c>
      <c r="D33" s="247">
        <v>2020</v>
      </c>
      <c r="E33" s="250">
        <f>SUM(C33:C34)</f>
        <v>41876767</v>
      </c>
    </row>
    <row r="34" spans="1:5">
      <c r="A34" s="148" t="s">
        <v>261</v>
      </c>
      <c r="B34" s="149" t="s">
        <v>248</v>
      </c>
      <c r="C34" s="110">
        <v>19198000</v>
      </c>
      <c r="D34" s="253"/>
      <c r="E34" s="254"/>
    </row>
    <row r="35" spans="1:5" ht="15.75" thickBot="1">
      <c r="A35" s="230" t="s">
        <v>261</v>
      </c>
      <c r="B35" s="230" t="s">
        <v>262</v>
      </c>
      <c r="C35" s="110">
        <v>44676000</v>
      </c>
      <c r="D35" s="237">
        <v>2021</v>
      </c>
      <c r="E35" s="245">
        <f>C35</f>
        <v>44676000</v>
      </c>
    </row>
    <row r="36" spans="1:5" ht="15.75" thickBot="1">
      <c r="A36" s="232"/>
      <c r="B36" s="233"/>
      <c r="C36" s="233"/>
      <c r="D36" s="234" t="s">
        <v>263</v>
      </c>
      <c r="E36" s="235">
        <f>SUM(E28:E35)</f>
        <v>225212287</v>
      </c>
    </row>
    <row r="37" spans="1:5">
      <c r="A37" s="238" t="s">
        <v>264</v>
      </c>
    </row>
    <row r="38" spans="1:5">
      <c r="A38" s="236" t="s">
        <v>265</v>
      </c>
    </row>
    <row r="39" spans="1:5">
      <c r="A39" s="236" t="s">
        <v>266</v>
      </c>
    </row>
    <row r="41" spans="1:5" ht="15.75" thickBot="1">
      <c r="A41" s="160" t="s">
        <v>267</v>
      </c>
      <c r="D41" s="160"/>
    </row>
    <row r="42" spans="1:5" ht="27" customHeight="1" thickBot="1">
      <c r="A42" s="53"/>
      <c r="B42" s="53" t="s">
        <v>234</v>
      </c>
      <c r="C42" s="53" t="s">
        <v>235</v>
      </c>
      <c r="D42" s="194" t="s">
        <v>236</v>
      </c>
      <c r="E42" s="225" t="s">
        <v>237</v>
      </c>
    </row>
    <row r="43" spans="1:5">
      <c r="A43" s="148" t="s">
        <v>268</v>
      </c>
      <c r="B43" s="149" t="s">
        <v>239</v>
      </c>
      <c r="C43" s="110">
        <v>0</v>
      </c>
      <c r="D43" s="149">
        <v>2016</v>
      </c>
      <c r="E43" s="226">
        <f t="shared" ref="E43:E47" si="1">C43</f>
        <v>0</v>
      </c>
    </row>
    <row r="44" spans="1:5">
      <c r="A44" s="148" t="s">
        <v>268</v>
      </c>
      <c r="B44" s="149" t="s">
        <v>240</v>
      </c>
      <c r="C44" s="111">
        <v>0</v>
      </c>
      <c r="D44" s="149">
        <v>2017</v>
      </c>
      <c r="E44" s="226">
        <f t="shared" si="1"/>
        <v>0</v>
      </c>
    </row>
    <row r="45" spans="1:5">
      <c r="A45" s="148" t="s">
        <v>268</v>
      </c>
      <c r="B45" s="149" t="s">
        <v>241</v>
      </c>
      <c r="C45" s="111">
        <v>10300000</v>
      </c>
      <c r="D45" s="149">
        <v>2018</v>
      </c>
      <c r="E45" s="226">
        <f t="shared" si="1"/>
        <v>10300000</v>
      </c>
    </row>
    <row r="46" spans="1:5">
      <c r="A46" s="148" t="s">
        <v>268</v>
      </c>
      <c r="B46" s="149" t="s">
        <v>242</v>
      </c>
      <c r="C46" s="110">
        <v>10115640</v>
      </c>
      <c r="D46" s="149">
        <v>2019</v>
      </c>
      <c r="E46" s="226">
        <f t="shared" si="1"/>
        <v>10115640</v>
      </c>
    </row>
    <row r="47" spans="1:5">
      <c r="A47" s="148" t="s">
        <v>268</v>
      </c>
      <c r="B47" s="149" t="s">
        <v>243</v>
      </c>
      <c r="C47" s="110">
        <v>12604205</v>
      </c>
      <c r="D47" s="227" t="s">
        <v>244</v>
      </c>
      <c r="E47" s="228">
        <f t="shared" si="1"/>
        <v>12604205</v>
      </c>
    </row>
    <row r="48" spans="1:5">
      <c r="A48" s="148" t="s">
        <v>268</v>
      </c>
      <c r="B48" s="149" t="s">
        <v>260</v>
      </c>
      <c r="C48" s="110">
        <v>5618639</v>
      </c>
      <c r="D48" s="247">
        <v>2020</v>
      </c>
      <c r="E48" s="250">
        <f>C48+C49</f>
        <v>11438841</v>
      </c>
    </row>
    <row r="49" spans="1:5">
      <c r="A49" s="148" t="s">
        <v>269</v>
      </c>
      <c r="B49" s="149" t="s">
        <v>248</v>
      </c>
      <c r="C49" s="110">
        <v>5820202</v>
      </c>
      <c r="D49" s="253"/>
      <c r="E49" s="254"/>
    </row>
    <row r="50" spans="1:5">
      <c r="A50" s="244" t="s">
        <v>269</v>
      </c>
      <c r="B50" s="149" t="s">
        <v>270</v>
      </c>
      <c r="C50" s="110">
        <v>100486</v>
      </c>
      <c r="D50" s="248">
        <v>2021</v>
      </c>
      <c r="E50" s="251">
        <f>SUM(C50:C52)</f>
        <v>10923507</v>
      </c>
    </row>
    <row r="51" spans="1:5">
      <c r="A51" s="148" t="s">
        <v>269</v>
      </c>
      <c r="B51" s="149" t="s">
        <v>271</v>
      </c>
      <c r="C51" s="110">
        <v>-760623</v>
      </c>
      <c r="D51" s="248"/>
      <c r="E51" s="251"/>
    </row>
    <row r="52" spans="1:5" ht="15.75" thickBot="1">
      <c r="A52" s="148" t="s">
        <v>269</v>
      </c>
      <c r="B52" s="230" t="s">
        <v>262</v>
      </c>
      <c r="C52" s="110">
        <v>11583644</v>
      </c>
      <c r="D52" s="249"/>
      <c r="E52" s="252"/>
    </row>
    <row r="53" spans="1:5" ht="15.75" thickBot="1">
      <c r="A53" s="233"/>
      <c r="B53" s="232"/>
      <c r="C53" s="233"/>
      <c r="D53" s="234" t="s">
        <v>272</v>
      </c>
      <c r="E53" s="235">
        <f>SUM(E43:E52)</f>
        <v>55382193</v>
      </c>
    </row>
    <row r="54" spans="1:5">
      <c r="A54" s="238" t="s">
        <v>273</v>
      </c>
    </row>
    <row r="55" spans="1:5">
      <c r="A55" s="236" t="s">
        <v>274</v>
      </c>
    </row>
    <row r="56" spans="1:5">
      <c r="A56" s="236" t="s">
        <v>275</v>
      </c>
    </row>
    <row r="58" spans="1:5" ht="15.75" thickBot="1">
      <c r="A58" s="160" t="s">
        <v>276</v>
      </c>
      <c r="D58" s="160"/>
    </row>
    <row r="59" spans="1:5" ht="27" customHeight="1" thickBot="1">
      <c r="A59" s="53"/>
      <c r="B59" s="53" t="s">
        <v>234</v>
      </c>
      <c r="C59" s="53" t="s">
        <v>235</v>
      </c>
      <c r="D59" s="194" t="s">
        <v>277</v>
      </c>
      <c r="E59" s="225" t="s">
        <v>237</v>
      </c>
    </row>
    <row r="60" spans="1:5">
      <c r="A60" s="148" t="s">
        <v>278</v>
      </c>
      <c r="B60" s="149" t="s">
        <v>239</v>
      </c>
      <c r="C60" s="110">
        <v>469381</v>
      </c>
      <c r="D60" s="149">
        <v>2016</v>
      </c>
      <c r="E60" s="226">
        <f t="shared" ref="E60:E64" si="2">C60</f>
        <v>469381</v>
      </c>
    </row>
    <row r="61" spans="1:5">
      <c r="A61" s="148" t="s">
        <v>278</v>
      </c>
      <c r="B61" s="149" t="s">
        <v>240</v>
      </c>
      <c r="C61" s="111">
        <v>1068101</v>
      </c>
      <c r="D61" s="149">
        <v>2017</v>
      </c>
      <c r="E61" s="226">
        <f t="shared" si="2"/>
        <v>1068101</v>
      </c>
    </row>
    <row r="62" spans="1:5">
      <c r="A62" s="148" t="s">
        <v>278</v>
      </c>
      <c r="B62" s="149" t="s">
        <v>241</v>
      </c>
      <c r="C62" s="111">
        <v>1121680</v>
      </c>
      <c r="D62" s="149">
        <v>2018</v>
      </c>
      <c r="E62" s="226">
        <f t="shared" si="2"/>
        <v>1121680</v>
      </c>
    </row>
    <row r="63" spans="1:5">
      <c r="A63" s="148" t="s">
        <v>278</v>
      </c>
      <c r="B63" s="149" t="s">
        <v>242</v>
      </c>
      <c r="C63" s="110">
        <v>1278364.0499999998</v>
      </c>
      <c r="D63" s="149">
        <v>2019</v>
      </c>
      <c r="E63" s="226">
        <f t="shared" si="2"/>
        <v>1278364.0499999998</v>
      </c>
    </row>
    <row r="64" spans="1:5">
      <c r="A64" s="148" t="s">
        <v>278</v>
      </c>
      <c r="B64" s="149" t="s">
        <v>243</v>
      </c>
      <c r="C64" s="110">
        <v>0</v>
      </c>
      <c r="D64" s="227" t="s">
        <v>244</v>
      </c>
      <c r="E64" s="228">
        <f t="shared" si="2"/>
        <v>0</v>
      </c>
    </row>
    <row r="65" spans="1:5">
      <c r="A65" s="148" t="s">
        <v>278</v>
      </c>
      <c r="B65" s="149" t="s">
        <v>260</v>
      </c>
      <c r="C65" s="110">
        <v>607264</v>
      </c>
      <c r="D65" s="247">
        <v>2020</v>
      </c>
      <c r="E65" s="250">
        <f>SUM(C65:C66)</f>
        <v>607264</v>
      </c>
    </row>
    <row r="66" spans="1:5">
      <c r="A66" s="148" t="s">
        <v>252</v>
      </c>
      <c r="B66" s="149" t="s">
        <v>248</v>
      </c>
      <c r="C66" s="229" t="s">
        <v>252</v>
      </c>
      <c r="D66" s="253"/>
      <c r="E66" s="254"/>
    </row>
    <row r="67" spans="1:5">
      <c r="A67" s="148" t="s">
        <v>252</v>
      </c>
      <c r="B67" s="149" t="s">
        <v>249</v>
      </c>
      <c r="C67" s="229" t="s">
        <v>252</v>
      </c>
      <c r="D67" s="247">
        <v>2021</v>
      </c>
      <c r="E67" s="250">
        <f>SUM(C67:C70)</f>
        <v>0</v>
      </c>
    </row>
    <row r="68" spans="1:5">
      <c r="A68" s="148" t="s">
        <v>252</v>
      </c>
      <c r="B68" s="149" t="s">
        <v>250</v>
      </c>
      <c r="C68" s="229" t="s">
        <v>252</v>
      </c>
      <c r="D68" s="248"/>
      <c r="E68" s="251"/>
    </row>
    <row r="69" spans="1:5">
      <c r="A69" s="148" t="s">
        <v>252</v>
      </c>
      <c r="B69" s="149" t="s">
        <v>251</v>
      </c>
      <c r="C69" s="229" t="s">
        <v>252</v>
      </c>
      <c r="D69" s="248"/>
      <c r="E69" s="251"/>
    </row>
    <row r="70" spans="1:5" ht="15.75" thickBot="1">
      <c r="A70" s="148" t="s">
        <v>252</v>
      </c>
      <c r="B70" s="150" t="s">
        <v>253</v>
      </c>
      <c r="C70" s="231" t="s">
        <v>252</v>
      </c>
      <c r="D70" s="249"/>
      <c r="E70" s="252"/>
    </row>
    <row r="71" spans="1:5" ht="15.75" thickBot="1">
      <c r="A71" s="233"/>
      <c r="B71" s="232"/>
      <c r="C71" s="233"/>
      <c r="D71" s="234" t="s">
        <v>279</v>
      </c>
      <c r="E71" s="235">
        <f>SUM(E60:E70)</f>
        <v>4544790.05</v>
      </c>
    </row>
    <row r="72" spans="1:5">
      <c r="A72" s="238" t="s">
        <v>280</v>
      </c>
      <c r="C72" s="239"/>
      <c r="D72" s="240"/>
      <c r="E72" s="239"/>
    </row>
    <row r="73" spans="1:5">
      <c r="A73" s="238" t="s">
        <v>281</v>
      </c>
      <c r="C73" s="239"/>
      <c r="D73" s="240"/>
      <c r="E73" s="239"/>
    </row>
    <row r="74" spans="1:5">
      <c r="A74" s="236" t="s">
        <v>282</v>
      </c>
    </row>
    <row r="76" spans="1:5" ht="15.75" thickBot="1">
      <c r="A76" s="160" t="s">
        <v>283</v>
      </c>
      <c r="D76" s="160"/>
    </row>
    <row r="77" spans="1:5" ht="27" customHeight="1" thickBot="1">
      <c r="A77" s="53"/>
      <c r="B77" s="53" t="s">
        <v>234</v>
      </c>
      <c r="C77" s="53" t="s">
        <v>235</v>
      </c>
      <c r="D77" s="194" t="s">
        <v>277</v>
      </c>
      <c r="E77" s="225" t="s">
        <v>284</v>
      </c>
    </row>
    <row r="78" spans="1:5">
      <c r="A78" s="148" t="s">
        <v>285</v>
      </c>
      <c r="B78" s="149" t="s">
        <v>239</v>
      </c>
      <c r="C78" s="110">
        <v>147156</v>
      </c>
      <c r="D78" s="149">
        <v>2016</v>
      </c>
      <c r="E78" s="226">
        <f t="shared" ref="E78:E82" si="3">C78</f>
        <v>147156</v>
      </c>
    </row>
    <row r="79" spans="1:5">
      <c r="A79" s="149" t="s">
        <v>285</v>
      </c>
      <c r="B79" s="149" t="s">
        <v>240</v>
      </c>
      <c r="C79" s="111">
        <v>287032</v>
      </c>
      <c r="D79" s="149">
        <v>2017</v>
      </c>
      <c r="E79" s="226">
        <f t="shared" si="3"/>
        <v>287032</v>
      </c>
    </row>
    <row r="80" spans="1:5">
      <c r="A80" s="149" t="s">
        <v>285</v>
      </c>
      <c r="B80" s="149" t="s">
        <v>241</v>
      </c>
      <c r="C80" s="111">
        <v>349673</v>
      </c>
      <c r="D80" s="149">
        <v>2018</v>
      </c>
      <c r="E80" s="226">
        <f t="shared" si="3"/>
        <v>349673</v>
      </c>
    </row>
    <row r="81" spans="1:5">
      <c r="A81" s="148" t="s">
        <v>285</v>
      </c>
      <c r="B81" s="149" t="s">
        <v>242</v>
      </c>
      <c r="C81" s="110">
        <v>466130</v>
      </c>
      <c r="D81" s="149">
        <v>2019</v>
      </c>
      <c r="E81" s="226">
        <f t="shared" si="3"/>
        <v>466130</v>
      </c>
    </row>
    <row r="82" spans="1:5">
      <c r="A82" s="148" t="s">
        <v>285</v>
      </c>
      <c r="B82" s="149" t="s">
        <v>243</v>
      </c>
      <c r="C82" s="110">
        <v>0</v>
      </c>
      <c r="D82" s="227" t="s">
        <v>244</v>
      </c>
      <c r="E82" s="228">
        <f t="shared" si="3"/>
        <v>0</v>
      </c>
    </row>
    <row r="83" spans="1:5">
      <c r="A83" s="148" t="s">
        <v>285</v>
      </c>
      <c r="B83" s="149" t="s">
        <v>260</v>
      </c>
      <c r="C83" s="110">
        <v>164842</v>
      </c>
      <c r="D83" s="247">
        <v>2020</v>
      </c>
      <c r="E83" s="250">
        <f>SUM(C83:C84)</f>
        <v>164842</v>
      </c>
    </row>
    <row r="84" spans="1:5">
      <c r="A84" s="148" t="s">
        <v>252</v>
      </c>
      <c r="B84" s="149" t="s">
        <v>248</v>
      </c>
      <c r="C84" s="229" t="s">
        <v>252</v>
      </c>
      <c r="D84" s="253"/>
      <c r="E84" s="254"/>
    </row>
    <row r="85" spans="1:5" ht="15.75" thickBot="1">
      <c r="A85" s="148" t="s">
        <v>252</v>
      </c>
      <c r="B85" s="230" t="s">
        <v>262</v>
      </c>
      <c r="C85" s="231" t="s">
        <v>252</v>
      </c>
      <c r="D85" s="241">
        <v>2021</v>
      </c>
      <c r="E85" s="246">
        <v>0</v>
      </c>
    </row>
    <row r="86" spans="1:5" ht="15.75" thickBot="1">
      <c r="A86" s="233"/>
      <c r="B86" s="232"/>
      <c r="C86" s="233"/>
      <c r="D86" s="234" t="s">
        <v>286</v>
      </c>
      <c r="E86" s="235">
        <f>SUM(E78:E85)</f>
        <v>1414833</v>
      </c>
    </row>
    <row r="87" spans="1:5">
      <c r="A87" s="238" t="s">
        <v>287</v>
      </c>
    </row>
    <row r="88" spans="1:5">
      <c r="A88" s="236" t="s">
        <v>288</v>
      </c>
    </row>
    <row r="89" spans="1:5">
      <c r="A89" s="236" t="s">
        <v>289</v>
      </c>
    </row>
  </sheetData>
  <mergeCells count="16">
    <mergeCell ref="D67:D70"/>
    <mergeCell ref="E67:E70"/>
    <mergeCell ref="D83:D84"/>
    <mergeCell ref="E83:E84"/>
    <mergeCell ref="D13:D15"/>
    <mergeCell ref="E13:E15"/>
    <mergeCell ref="D48:D49"/>
    <mergeCell ref="E48:E49"/>
    <mergeCell ref="D50:D52"/>
    <mergeCell ref="E50:E52"/>
    <mergeCell ref="D65:D66"/>
    <mergeCell ref="E65:E66"/>
    <mergeCell ref="D17:D20"/>
    <mergeCell ref="E17:E20"/>
    <mergeCell ref="D33:D34"/>
    <mergeCell ref="E33: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CCSE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2021-12-14T22:56:25Z</dcterms:modified>
  <cp:category/>
  <cp:contentStatus/>
</cp:coreProperties>
</file>