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S:\PROJ-FILES\SOMAH00\Reporting\Semi-Annual Expense Report\2022-07\"/>
    </mc:Choice>
  </mc:AlternateContent>
  <xr:revisionPtr revIDLastSave="0" documentId="13_ncr:1_{AC3E9692-B7B3-4163-9C58-2CC9DAB36385}" xr6:coauthVersionLast="47" xr6:coauthVersionMax="47" xr10:uidLastSave="{00000000-0000-0000-0000-000000000000}"/>
  <bookViews>
    <workbookView xWindow="-120" yWindow="-120" windowWidth="29040" windowHeight="15840" tabRatio="744"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definedNames>
    <definedName name="TotalAdminBudget" localSheetId="1">'2. Program Funding'!$M$28</definedName>
    <definedName name="TotalAdminBudget">#REF!</definedName>
    <definedName name="TotalIncentiveBudget" localSheetId="1">'2. Program Funding'!$M$29</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9"/>
  <customWorkbookViews>
    <customWorkbookView name="Katrina Morton - Personal View" guid="{524D39D6-D9FA-43B9-A02A-7383F59753BD}" mergeInterval="0" personalView="1" maximized="1" windowWidth="1916" windowHeight="769" tabRatio="790" activeSheetId="2"/>
    <customWorkbookView name="Sarah Smith - Personal View" guid="{9D8689BD-5DE1-44EE-AD85-AABB805F8C74}" mergeInterval="0" personalView="1" maximized="1" windowWidth="1916" windowHeight="855"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21" l="1"/>
  <c r="C17" i="21"/>
  <c r="D17" i="21"/>
  <c r="E17" i="21"/>
  <c r="F17" i="21"/>
  <c r="G17" i="21"/>
  <c r="H17" i="21"/>
  <c r="AU17" i="21"/>
  <c r="V17" i="21"/>
  <c r="U17" i="21"/>
  <c r="T17" i="21"/>
  <c r="S17" i="21"/>
  <c r="R17" i="21"/>
  <c r="Q17" i="21"/>
  <c r="P17" i="21"/>
  <c r="O17" i="21"/>
  <c r="N17" i="21"/>
  <c r="M17" i="21"/>
  <c r="I12" i="22"/>
  <c r="E80" i="23" l="1"/>
  <c r="E76" i="23"/>
  <c r="C75" i="23"/>
  <c r="E74" i="23"/>
  <c r="E60" i="23"/>
  <c r="E41" i="23"/>
  <c r="C22" i="23"/>
  <c r="E21" i="23" s="1"/>
  <c r="L17" i="21" l="1"/>
  <c r="K17" i="21"/>
  <c r="E98" i="23" l="1"/>
  <c r="I10" i="21" l="1"/>
  <c r="AU16" i="21"/>
  <c r="AU14" i="21"/>
  <c r="J10" i="21" l="1"/>
  <c r="J9" i="21"/>
  <c r="J17" i="21" s="1"/>
  <c r="I9" i="21"/>
  <c r="I8" i="21"/>
  <c r="AU12" i="21"/>
  <c r="AU11" i="21"/>
  <c r="AU8" i="21" l="1"/>
  <c r="I17" i="21"/>
  <c r="AU10" i="21"/>
  <c r="F7" i="22" l="1"/>
  <c r="E55" i="23"/>
  <c r="E40" i="23"/>
  <c r="E16" i="23"/>
  <c r="E13" i="23"/>
  <c r="A3" i="23"/>
  <c r="A2" i="23"/>
  <c r="E96" i="23"/>
  <c r="E95" i="23"/>
  <c r="E94" i="23"/>
  <c r="E93" i="23"/>
  <c r="E92" i="23"/>
  <c r="E91" i="23"/>
  <c r="E73" i="23"/>
  <c r="E72" i="23"/>
  <c r="E71" i="23"/>
  <c r="E70" i="23"/>
  <c r="E69" i="23"/>
  <c r="E57" i="23"/>
  <c r="E54" i="23"/>
  <c r="E53" i="23"/>
  <c r="E52" i="23"/>
  <c r="E51" i="23"/>
  <c r="E50" i="23"/>
  <c r="E62" i="23" s="1"/>
  <c r="E38" i="23"/>
  <c r="E37" i="23"/>
  <c r="E36" i="23"/>
  <c r="E35" i="23"/>
  <c r="E34" i="23"/>
  <c r="E33" i="23"/>
  <c r="E17" i="23"/>
  <c r="E12" i="23"/>
  <c r="E11" i="23"/>
  <c r="E10" i="23"/>
  <c r="E9" i="23"/>
  <c r="E8" i="23"/>
  <c r="E84" i="23" l="1"/>
  <c r="E43" i="23"/>
  <c r="E26" i="23"/>
  <c r="E99" i="23"/>
  <c r="A3" i="22" l="1"/>
  <c r="A2" i="22"/>
  <c r="A2" i="18"/>
  <c r="L32" i="22" l="1"/>
  <c r="K32" i="22"/>
  <c r="J32" i="22"/>
  <c r="I32" i="22"/>
  <c r="H32" i="22"/>
  <c r="G32" i="22"/>
  <c r="F32" i="22"/>
  <c r="E32" i="22"/>
  <c r="D32" i="22"/>
  <c r="C32" i="22"/>
  <c r="B32" i="22"/>
  <c r="L31" i="22"/>
  <c r="K31" i="22"/>
  <c r="J31" i="22"/>
  <c r="I31" i="22"/>
  <c r="H31" i="22"/>
  <c r="G31" i="22"/>
  <c r="F31" i="22"/>
  <c r="E31" i="22"/>
  <c r="D31" i="22"/>
  <c r="C31" i="22"/>
  <c r="B31" i="22"/>
  <c r="L30" i="22"/>
  <c r="K30" i="22"/>
  <c r="J30" i="22"/>
  <c r="I30" i="22"/>
  <c r="H30" i="22"/>
  <c r="G30" i="22"/>
  <c r="F30" i="22"/>
  <c r="E30" i="22"/>
  <c r="D30" i="22"/>
  <c r="C30" i="22"/>
  <c r="M30" i="22" s="1"/>
  <c r="B30" i="22"/>
  <c r="L29" i="22"/>
  <c r="K29" i="22"/>
  <c r="J29" i="22"/>
  <c r="I29" i="22"/>
  <c r="H29" i="22"/>
  <c r="G29" i="22"/>
  <c r="F29" i="22"/>
  <c r="E29" i="22"/>
  <c r="D29" i="22"/>
  <c r="C29" i="22"/>
  <c r="B29" i="22"/>
  <c r="L28" i="22"/>
  <c r="K28" i="22"/>
  <c r="J28" i="22"/>
  <c r="I28" i="22"/>
  <c r="I33" i="22" s="1"/>
  <c r="H28" i="22"/>
  <c r="G28" i="22"/>
  <c r="F28" i="22"/>
  <c r="E28" i="22"/>
  <c r="E33" i="22" s="1"/>
  <c r="D28" i="22"/>
  <c r="C28" i="22"/>
  <c r="B28" i="22"/>
  <c r="L22" i="22"/>
  <c r="K22" i="22"/>
  <c r="J22" i="22"/>
  <c r="I22" i="22"/>
  <c r="H22" i="22"/>
  <c r="G22" i="22"/>
  <c r="F22" i="22"/>
  <c r="E22" i="22"/>
  <c r="D22" i="22"/>
  <c r="C22" i="22"/>
  <c r="B22" i="22"/>
  <c r="L21" i="22"/>
  <c r="K21" i="22"/>
  <c r="J21" i="22"/>
  <c r="I21" i="22"/>
  <c r="H21" i="22"/>
  <c r="G21" i="22"/>
  <c r="F21" i="22"/>
  <c r="E21" i="22"/>
  <c r="D21" i="22"/>
  <c r="C21" i="22"/>
  <c r="M21" i="22" s="1"/>
  <c r="B21" i="22"/>
  <c r="L20" i="22"/>
  <c r="K20" i="22"/>
  <c r="J20" i="22"/>
  <c r="I20" i="22"/>
  <c r="H20" i="22"/>
  <c r="G20" i="22"/>
  <c r="F20" i="22"/>
  <c r="E20" i="22"/>
  <c r="D20" i="22"/>
  <c r="C20" i="22"/>
  <c r="B20" i="22"/>
  <c r="L19" i="22"/>
  <c r="K19" i="22"/>
  <c r="J19" i="22"/>
  <c r="I19" i="22"/>
  <c r="H19" i="22"/>
  <c r="G19" i="22"/>
  <c r="F19" i="22"/>
  <c r="E19" i="22"/>
  <c r="D19" i="22"/>
  <c r="C19" i="22"/>
  <c r="B19" i="22"/>
  <c r="L18" i="22"/>
  <c r="L23" i="22" s="1"/>
  <c r="K18" i="22"/>
  <c r="J18" i="22"/>
  <c r="I18" i="22"/>
  <c r="H18" i="22"/>
  <c r="H23" i="22" s="1"/>
  <c r="G18" i="22"/>
  <c r="F18" i="22"/>
  <c r="E18" i="22"/>
  <c r="D18" i="22"/>
  <c r="D23" i="22" s="1"/>
  <c r="C18" i="22"/>
  <c r="B18" i="22"/>
  <c r="L12" i="22"/>
  <c r="K12" i="22"/>
  <c r="J12" i="22"/>
  <c r="H12" i="22"/>
  <c r="G12" i="22"/>
  <c r="F12" i="22"/>
  <c r="E12" i="22"/>
  <c r="D12" i="22"/>
  <c r="C12" i="22"/>
  <c r="B12" i="22"/>
  <c r="M11" i="22"/>
  <c r="M10" i="22"/>
  <c r="M9" i="22"/>
  <c r="M8" i="22"/>
  <c r="M7" i="22"/>
  <c r="E23" i="22" l="1"/>
  <c r="I23" i="22"/>
  <c r="M20" i="22"/>
  <c r="F33" i="22"/>
  <c r="M29" i="22"/>
  <c r="M12" i="22"/>
  <c r="B23" i="22"/>
  <c r="F23" i="22"/>
  <c r="J23" i="22"/>
  <c r="M19" i="22"/>
  <c r="C33" i="22"/>
  <c r="G33" i="22"/>
  <c r="K33" i="22"/>
  <c r="M32" i="22"/>
  <c r="B33" i="22"/>
  <c r="J33" i="22"/>
  <c r="M18" i="22"/>
  <c r="G23" i="22"/>
  <c r="K23" i="22"/>
  <c r="M22" i="22"/>
  <c r="D33" i="22"/>
  <c r="H33" i="22"/>
  <c r="L33" i="22"/>
  <c r="M31" i="22"/>
  <c r="C23" i="22"/>
  <c r="M28" i="22"/>
  <c r="M23" i="22" l="1"/>
  <c r="M33" i="22"/>
  <c r="A2" i="21" l="1"/>
  <c r="P9" i="13" l="1"/>
  <c r="O22" i="18" l="1"/>
  <c r="O21" i="18"/>
  <c r="D34" i="18"/>
  <c r="E34" i="18"/>
  <c r="F34" i="18"/>
  <c r="G34" i="18"/>
  <c r="H34" i="18"/>
  <c r="I34" i="18"/>
  <c r="J34" i="18"/>
  <c r="K34" i="18"/>
  <c r="L34" i="18"/>
  <c r="M34" i="18"/>
  <c r="N34" i="18"/>
  <c r="C34" i="18"/>
  <c r="C15" i="18" l="1"/>
  <c r="D14" i="1" l="1"/>
  <c r="C33" i="7" l="1"/>
  <c r="D14" i="11" l="1"/>
  <c r="D16" i="18" l="1"/>
  <c r="D7" i="1" l="1"/>
  <c r="C14" i="11"/>
  <c r="C9" i="1" s="1"/>
  <c r="D16" i="7"/>
  <c r="C16" i="7"/>
  <c r="C8" i="1" s="1"/>
  <c r="C16" i="18"/>
  <c r="O34" i="18" s="1"/>
  <c r="D8" i="1" l="1"/>
  <c r="C7" i="1"/>
  <c r="AU23" i="21" l="1"/>
  <c r="AU27" i="21"/>
  <c r="AU26" i="21"/>
  <c r="AU25" i="21"/>
  <c r="AU24" i="21"/>
  <c r="AU9" i="21"/>
  <c r="AU13" i="21"/>
  <c r="AU15" i="21"/>
  <c r="AU7" i="21"/>
  <c r="AT28" i="21"/>
  <c r="AS28" i="21"/>
  <c r="AR28" i="21"/>
  <c r="AQ28" i="21"/>
  <c r="AP28" i="21"/>
  <c r="AO28" i="21"/>
  <c r="AN28" i="21"/>
  <c r="AM28" i="21"/>
  <c r="AL28" i="21"/>
  <c r="AK28" i="21"/>
  <c r="AJ28" i="21"/>
  <c r="AI28" i="21"/>
  <c r="AH28" i="21"/>
  <c r="AG28" i="21"/>
  <c r="AF28" i="21"/>
  <c r="AE28" i="21"/>
  <c r="AD28" i="21"/>
  <c r="AC28" i="21"/>
  <c r="AB28" i="21"/>
  <c r="AA28" i="21"/>
  <c r="AT17" i="21"/>
  <c r="AS17" i="21"/>
  <c r="AR17" i="21"/>
  <c r="AQ17" i="21"/>
  <c r="AP17" i="21"/>
  <c r="AO17" i="21"/>
  <c r="AN17" i="21"/>
  <c r="AM17" i="21"/>
  <c r="AL17" i="21"/>
  <c r="AK17" i="21"/>
  <c r="AJ17" i="21"/>
  <c r="AI17" i="21"/>
  <c r="AH17" i="21"/>
  <c r="AG17" i="21"/>
  <c r="AF17" i="21"/>
  <c r="AE17" i="21"/>
  <c r="AD17" i="21"/>
  <c r="AC17" i="21"/>
  <c r="AB17" i="21"/>
  <c r="AA17" i="21"/>
  <c r="Z28" i="21"/>
  <c r="Y28" i="21"/>
  <c r="X28" i="21"/>
  <c r="W28" i="21"/>
  <c r="V28" i="21"/>
  <c r="U28" i="21"/>
  <c r="T28" i="21"/>
  <c r="S28" i="21"/>
  <c r="Z17" i="21"/>
  <c r="Y17" i="21"/>
  <c r="X17" i="21"/>
  <c r="W17" i="21"/>
  <c r="C28" i="21"/>
  <c r="D28" i="21"/>
  <c r="E28" i="21"/>
  <c r="F28" i="21"/>
  <c r="G28" i="21"/>
  <c r="H28" i="21"/>
  <c r="I28" i="21"/>
  <c r="J28" i="21"/>
  <c r="K28" i="21"/>
  <c r="L28" i="21"/>
  <c r="M28" i="21"/>
  <c r="N28" i="21"/>
  <c r="O28" i="21"/>
  <c r="P28" i="21"/>
  <c r="Q28" i="21"/>
  <c r="R28" i="21"/>
  <c r="B28" i="21"/>
  <c r="A3" i="21"/>
  <c r="A1" i="21"/>
  <c r="D33" i="7"/>
  <c r="E33" i="7"/>
  <c r="F33" i="7"/>
  <c r="G33" i="7"/>
  <c r="H33" i="7"/>
  <c r="I33" i="7"/>
  <c r="J33" i="7"/>
  <c r="K33" i="7"/>
  <c r="L33" i="7"/>
  <c r="M33" i="7"/>
  <c r="N33" i="7"/>
  <c r="O32" i="7"/>
  <c r="O31" i="7"/>
  <c r="A3" i="13"/>
  <c r="A3" i="11"/>
  <c r="A3" i="7"/>
  <c r="O23" i="18"/>
  <c r="O24" i="18"/>
  <c r="O25" i="18"/>
  <c r="O26" i="18"/>
  <c r="O27" i="18"/>
  <c r="O28" i="18"/>
  <c r="O29" i="18"/>
  <c r="O30" i="18"/>
  <c r="O31" i="18"/>
  <c r="O32" i="18"/>
  <c r="O33" i="18"/>
  <c r="O33" i="7" l="1"/>
  <c r="AU28" i="21"/>
  <c r="E14" i="1"/>
  <c r="F14" i="1"/>
  <c r="G14" i="1"/>
  <c r="H14" i="1"/>
  <c r="I14" i="1"/>
  <c r="J14" i="1"/>
  <c r="K14" i="1"/>
  <c r="L14" i="1"/>
  <c r="M14" i="1"/>
  <c r="N14" i="1"/>
  <c r="O14" i="1"/>
  <c r="C14" i="1"/>
  <c r="A3" i="18" l="1"/>
  <c r="O27" i="7" l="1"/>
  <c r="O21" i="7"/>
  <c r="O22" i="7"/>
  <c r="O23" i="7"/>
  <c r="O24" i="7"/>
  <c r="O25" i="7"/>
  <c r="O26" i="7"/>
  <c r="O28" i="7"/>
  <c r="O29" i="7"/>
  <c r="O30" i="7"/>
  <c r="O20" i="7"/>
  <c r="P13" i="1" l="1"/>
  <c r="R13" i="1" s="1"/>
  <c r="C26" i="11" l="1"/>
  <c r="D9" i="1" l="1"/>
  <c r="O7" i="1" l="1"/>
  <c r="N7" i="1"/>
  <c r="M7" i="1"/>
  <c r="L7" i="1"/>
  <c r="K7" i="1"/>
  <c r="J7" i="1"/>
  <c r="I7" i="1"/>
  <c r="H7" i="1"/>
  <c r="G7" i="1"/>
  <c r="F7" i="1"/>
  <c r="E7" i="1"/>
  <c r="A1" i="18"/>
  <c r="P12" i="1"/>
  <c r="P14" i="1" l="1"/>
  <c r="R14" i="1" s="1"/>
  <c r="R12" i="1"/>
  <c r="P7" i="1"/>
  <c r="R7" i="1" s="1"/>
  <c r="C11" i="13" l="1"/>
  <c r="P7" i="13"/>
  <c r="P8" i="13"/>
  <c r="P10" i="13"/>
  <c r="D11" i="13"/>
  <c r="E11" i="13"/>
  <c r="E10" i="1" s="1"/>
  <c r="F11" i="13"/>
  <c r="F10" i="1" s="1"/>
  <c r="G11" i="13"/>
  <c r="G10" i="1" s="1"/>
  <c r="H11" i="13"/>
  <c r="H10" i="1" s="1"/>
  <c r="I11" i="13"/>
  <c r="I10" i="1" s="1"/>
  <c r="J11" i="13"/>
  <c r="J10" i="1" s="1"/>
  <c r="K11" i="13"/>
  <c r="K10" i="1" s="1"/>
  <c r="L11" i="13"/>
  <c r="L10" i="1" s="1"/>
  <c r="M11" i="13"/>
  <c r="M10" i="1" s="1"/>
  <c r="N11" i="13"/>
  <c r="N10" i="1" s="1"/>
  <c r="O11" i="13"/>
  <c r="O10" i="1" s="1"/>
  <c r="O20" i="11"/>
  <c r="O21" i="11"/>
  <c r="O22" i="11"/>
  <c r="O23" i="11"/>
  <c r="O24" i="11"/>
  <c r="O25" i="11"/>
  <c r="O19" i="1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P8" i="1" l="1"/>
  <c r="R8" i="1" s="1"/>
  <c r="O26" i="11"/>
  <c r="P11" i="13"/>
  <c r="D10" i="1"/>
  <c r="L11" i="1"/>
  <c r="L15" i="1" s="1"/>
  <c r="H11" i="1"/>
  <c r="H15" i="1" s="1"/>
  <c r="E9" i="1"/>
  <c r="C10" i="1"/>
  <c r="C11" i="1" s="1"/>
  <c r="J11" i="1"/>
  <c r="J15" i="1" s="1"/>
  <c r="F11" i="1"/>
  <c r="F15" i="1" s="1"/>
  <c r="M11" i="1"/>
  <c r="M15" i="1" s="1"/>
  <c r="I11" i="1"/>
  <c r="I15" i="1" s="1"/>
  <c r="O11" i="1"/>
  <c r="O15" i="1" s="1"/>
  <c r="K11" i="1"/>
  <c r="K15" i="1" s="1"/>
  <c r="G11" i="1"/>
  <c r="G15" i="1" s="1"/>
  <c r="N11" i="1"/>
  <c r="N15" i="1" s="1"/>
  <c r="E11" i="1" l="1"/>
  <c r="E15" i="1" s="1"/>
  <c r="P9" i="1"/>
  <c r="R9" i="1" s="1"/>
  <c r="P10" i="1"/>
  <c r="R10" i="1" s="1"/>
  <c r="D11" i="1"/>
  <c r="A2" i="13"/>
  <c r="A1" i="13"/>
  <c r="A2" i="11"/>
  <c r="A1" i="11"/>
  <c r="D15" i="1" l="1"/>
  <c r="P11" i="1"/>
  <c r="C15" i="1"/>
  <c r="A2" i="7"/>
  <c r="A1" i="7"/>
  <c r="P15" i="1" l="1"/>
  <c r="Q15" i="1" s="1"/>
  <c r="R11" i="1"/>
  <c r="R15" i="1" l="1"/>
</calcChain>
</file>

<file path=xl/sharedStrings.xml><?xml version="1.0" encoding="utf-8"?>
<sst xmlns="http://schemas.openxmlformats.org/spreadsheetml/2006/main" count="526" uniqueCount="315">
  <si>
    <t>Table 1. Budget</t>
  </si>
  <si>
    <t>Category</t>
  </si>
  <si>
    <t>Balance</t>
  </si>
  <si>
    <t>Total</t>
  </si>
  <si>
    <t>PA Comments</t>
  </si>
  <si>
    <t>Activity Details</t>
  </si>
  <si>
    <t>Advisory Council</t>
  </si>
  <si>
    <t>Conferences</t>
  </si>
  <si>
    <t>SOMAH Workforce Development Category</t>
  </si>
  <si>
    <t>SOMAH Technical Assistance/Construction Bid Processing Category</t>
  </si>
  <si>
    <t xml:space="preserve">Website Development &amp; Enhancements </t>
  </si>
  <si>
    <t>Total SOMAH Expenses</t>
  </si>
  <si>
    <t>Application Processing</t>
  </si>
  <si>
    <t>Database Management</t>
  </si>
  <si>
    <t>SOMAH Program Admin</t>
  </si>
  <si>
    <t>SOMAH Workforce Development</t>
  </si>
  <si>
    <t>SOMAH Technical Assistance</t>
  </si>
  <si>
    <t>Program Reporting</t>
  </si>
  <si>
    <t>% of Total Admin Budget Spent</t>
  </si>
  <si>
    <t>Financial Tracking</t>
  </si>
  <si>
    <t xml:space="preserve">PG&amp;E </t>
  </si>
  <si>
    <t xml:space="preserve">SCE </t>
  </si>
  <si>
    <t xml:space="preserve">SDG&amp;E </t>
  </si>
  <si>
    <t xml:space="preserve">PacifiCorp </t>
  </si>
  <si>
    <t xml:space="preserve">Liberty </t>
  </si>
  <si>
    <t>SOMAH Program Administrator</t>
  </si>
  <si>
    <t>Program Admin</t>
  </si>
  <si>
    <t>On-site Field Verifications</t>
  </si>
  <si>
    <t>Program Planning and Development</t>
  </si>
  <si>
    <t>Bidding Resources</t>
  </si>
  <si>
    <t>Working Group &amp; Public Forums</t>
  </si>
  <si>
    <t>Worksite Safety Program</t>
  </si>
  <si>
    <t>SOMAH ME&amp;O Category</t>
  </si>
  <si>
    <t>ME&amp;O Admin</t>
  </si>
  <si>
    <t xml:space="preserve">Cooperative Marketing Efforts
</t>
  </si>
  <si>
    <t>Tenant Engagement</t>
  </si>
  <si>
    <t xml:space="preserve">Property Owner Engagement </t>
  </si>
  <si>
    <t>Contractor Engagement</t>
  </si>
  <si>
    <t xml:space="preserve">Contractor Training </t>
  </si>
  <si>
    <t>Marketing Collateral Development</t>
  </si>
  <si>
    <t>Communications</t>
  </si>
  <si>
    <t>Media</t>
  </si>
  <si>
    <t>ME&amp;O Plan Development</t>
  </si>
  <si>
    <t xml:space="preserve">WFD Admin
</t>
  </si>
  <si>
    <t xml:space="preserve">WFD Resource and Content Creation
</t>
  </si>
  <si>
    <t xml:space="preserve">Regional JTO Task Force
</t>
  </si>
  <si>
    <t xml:space="preserve">WFD Cooperative Marketing Efforts
</t>
  </si>
  <si>
    <t xml:space="preserve">WFD Workshops and Conferences
</t>
  </si>
  <si>
    <t xml:space="preserve">Job Training Portal </t>
  </si>
  <si>
    <t>Local Hiring Plan Development</t>
  </si>
  <si>
    <t>Financial TA</t>
  </si>
  <si>
    <t>Pre-Installation TA</t>
  </si>
  <si>
    <t>Energy Efficiency and Other Related Leveraging Activities</t>
  </si>
  <si>
    <t>Subtotal (A7:A10)</t>
  </si>
  <si>
    <t>Subtotal (A12+A13)</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</si>
  <si>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</si>
  <si>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</si>
  <si>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</si>
  <si>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</si>
  <si>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</si>
  <si>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</si>
  <si>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</si>
  <si>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</si>
  <si>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</si>
  <si>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</si>
  <si>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</si>
  <si>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</si>
  <si>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</si>
  <si>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</si>
  <si>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</si>
  <si>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</si>
  <si>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</si>
  <si>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Total Incentive Payments</t>
  </si>
  <si>
    <t>Total Forecasted Incentive Payments</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</si>
  <si>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</si>
  <si>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</si>
  <si>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</si>
  <si>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</si>
  <si>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</si>
  <si>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</si>
  <si>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</si>
  <si>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</si>
  <si>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</si>
  <si>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</si>
  <si>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</si>
  <si>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</si>
  <si>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</si>
  <si>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</si>
  <si>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</si>
  <si>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</si>
  <si>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</si>
  <si>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</si>
  <si>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</si>
  <si>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</si>
  <si>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</si>
  <si>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</si>
  <si>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</si>
  <si>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</si>
  <si>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</si>
  <si>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</si>
  <si>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</si>
  <si>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</si>
  <si>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</si>
  <si>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Program Admin Category</t>
  </si>
  <si>
    <t>Total Expenses for Program Admin</t>
  </si>
  <si>
    <t>Total Expenses for Workforce Development</t>
  </si>
  <si>
    <t>Total Expenses for Technical Assistance</t>
  </si>
  <si>
    <t>SOMAH Program Admin Category</t>
  </si>
  <si>
    <t>Program Management</t>
  </si>
  <si>
    <t xml:space="preserve">On-site Field Verifications </t>
  </si>
  <si>
    <t>Program Development</t>
  </si>
  <si>
    <t>Total Direct Expenses for SOMAH</t>
  </si>
  <si>
    <t>Q1 2019</t>
  </si>
  <si>
    <t>Q2-Q4 2019</t>
  </si>
  <si>
    <t xml:space="preserve">Brand Development </t>
  </si>
  <si>
    <t xml:space="preserve">Cooperative Marketing Efforts </t>
  </si>
  <si>
    <t xml:space="preserve">Tenant Engagement </t>
  </si>
  <si>
    <t>Property Owner Engagement</t>
  </si>
  <si>
    <t xml:space="preserve">Contractor Engagement </t>
  </si>
  <si>
    <t>Resource and Content Creation</t>
  </si>
  <si>
    <t xml:space="preserve">Data and Digital Tools Management </t>
  </si>
  <si>
    <t>Support Services</t>
  </si>
  <si>
    <t>Cooperative Marketing Efforts</t>
  </si>
  <si>
    <t xml:space="preserve">General Administration </t>
  </si>
  <si>
    <t>Team meetings, staff management, contracting, customer service, program planning and task order review.</t>
  </si>
  <si>
    <t>Database design, development, testing and maintenance (PowerClerk, Trade Pro Connect, Salesforce).</t>
  </si>
  <si>
    <t>California DG Stats development and reporting; regulatory work.</t>
  </si>
  <si>
    <t>Application process manual and application form development.</t>
  </si>
  <si>
    <t>Inspections, Post-Installation Quality Control.</t>
  </si>
  <si>
    <t>Program planning and development.</t>
  </si>
  <si>
    <t xml:space="preserve">Team meetings, staff management, and contracting. </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</si>
  <si>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</si>
  <si>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</si>
  <si>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</si>
  <si>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Scheduling, travel and completing on-site field inspections.</t>
  </si>
  <si>
    <t xml:space="preserve">Development of paper bid template and online bidding tool, maintenance and customer support for bidding tool. </t>
  </si>
  <si>
    <t xml:space="preserve">Ongoing worksite safety for contractor training, fielding contractor and trainee questions. </t>
  </si>
  <si>
    <t>Development of brand, logo, name style.</t>
  </si>
  <si>
    <t>Coordination with contracted community based organizations.</t>
  </si>
  <si>
    <t>Statewide ME&amp;O, collaboration with other Programs (ESAP, LIWP, EUC, etc.).</t>
  </si>
  <si>
    <t>Scheduling, preparation and conference attendance, submitting conference proposals, presenting at conferences.</t>
  </si>
  <si>
    <t>Team meetings for ME&amp;O activities, market assessment study.</t>
  </si>
  <si>
    <t>Tenant education material development, translation and updates, tenant hotline.</t>
  </si>
  <si>
    <t xml:space="preserve">Coordination with other programs and organizations. </t>
  </si>
  <si>
    <t>Scheduling, preparation and attending conferences, submitting conference proposals, presenting at conferences.</t>
  </si>
  <si>
    <t>Eligibility Contractor Training webinars, slide preparation and updates.</t>
  </si>
  <si>
    <t>Development of core ME&amp;O collateral materials, including print, digital, flyers, brochures, tabling materials and presentation decks. Development of outreach materials that community based organizations can use to market to their constituents.</t>
  </si>
  <si>
    <t>Development of mass email communications to inform about program launch, important dates, upcoming events and any changes to the program. Responding to general program inquires.</t>
  </si>
  <si>
    <t xml:space="preserve">Development of annual marketing plan &amp; budget planning for all ME&amp;O activities. </t>
  </si>
  <si>
    <t>Media outreach to promote the launch of the program and success stories; responding to media requests.</t>
  </si>
  <si>
    <t>Coordination of job training organizations/alliances.</t>
  </si>
  <si>
    <t>Scheduling, preparation and attending conferences.</t>
  </si>
  <si>
    <t>General administration, team meetings.</t>
  </si>
  <si>
    <t>Scheduling, preparation and conference attendance.</t>
  </si>
  <si>
    <t xml:space="preserve">Development, maintenance and ongoing customer support of job training portal. </t>
  </si>
  <si>
    <t>Development and implementation of Local Hiring Plan.</t>
  </si>
  <si>
    <t>Organization and planning of JTO task force, including holding JTO task force meetings.</t>
  </si>
  <si>
    <t>Facilitating coordination with other programs and funding sources available to projects, referrals and program research.</t>
  </si>
  <si>
    <t xml:space="preserve">PV Post-Installation
</t>
  </si>
  <si>
    <t>Providing upfront technical assistance, standard technical assistance, and energy efficiency field verifications.</t>
  </si>
  <si>
    <t>Providing general billing education sessions and phone support, system, performance monitoring and feedback, fault detection, and utility bill monitoring, surveying.</t>
  </si>
  <si>
    <t>Providing financial technical assistance.</t>
  </si>
  <si>
    <t xml:space="preserve">Creation and maintenance of local hiring plan, job training and work preparedness materials/outreach tools, online training. </t>
  </si>
  <si>
    <t xml:space="preserve">Creation and maintenance of Solar Career Training demonstration site, SOMAH curriculum, job connector. </t>
  </si>
  <si>
    <t>Formulating and tracking budgets, invoicing, forecasts, tracking IOU expenses.</t>
  </si>
  <si>
    <t>Formulating and tracking budgets, invoicing, forecasts, and tracking IOU expenses.</t>
  </si>
  <si>
    <t xml:space="preserve">Regulatory tracking and participation, ongoing task order review and development, program planning activities, developing program tools. </t>
  </si>
  <si>
    <t xml:space="preserve">Participation in IOU working groups and public forums. </t>
  </si>
  <si>
    <t>Organizing and conducting team meetings.</t>
  </si>
  <si>
    <t>Regional Job Training Organization (JTO) Task Force</t>
  </si>
  <si>
    <t>Organization and planning of JTO task force; holding JTO task force meetings.</t>
  </si>
  <si>
    <t>Creation and maintenance of SOMAH Job Training Portal, including job training organization directory, resume bank, job board, Customer Relationship Management (CRM) tool, data reporting.</t>
  </si>
  <si>
    <t>Total linked from 3. SOMAH Program Admin tab.</t>
  </si>
  <si>
    <t>Total linked from 4. SOMAH Marketing &amp; Outreach tab.</t>
  </si>
  <si>
    <t>Total linked from 5. SOMAH Workforce Development tab.</t>
  </si>
  <si>
    <t>Total linked from 6. SOMAH Technical Assistance tab.</t>
  </si>
  <si>
    <t>Expenditures to be entered by Energy Division.</t>
  </si>
  <si>
    <t>Total SOMAH Admin (Program Admin, ME&amp;O, Workforce Development, Technical Assistance, CPUC Expenses, IOU Expenses).</t>
  </si>
  <si>
    <t>Quarterly Advisory Council meetings, travel, and coordination with Advisory Council members.</t>
  </si>
  <si>
    <t xml:space="preserve">Investor Owned Utility (IOU) Expenses </t>
  </si>
  <si>
    <t>Expenditures to be entered by the SOMAH PA using the IOU Semi-Annual Expense Report.</t>
  </si>
  <si>
    <t xml:space="preserve">Pacific Gas and Electric Company (PG&amp;E) </t>
  </si>
  <si>
    <t xml:space="preserve">Southern California Edison (SCE) </t>
  </si>
  <si>
    <t>PacifiCorp Company</t>
  </si>
  <si>
    <t>Liberty Utilities Company</t>
  </si>
  <si>
    <t>Advisory Council selection and development.</t>
  </si>
  <si>
    <t>SOMAH Marketing, Education &amp; Outreach (ME&amp;O)</t>
  </si>
  <si>
    <t>Program Quality Assurance and Quality Control (QA/QC)</t>
  </si>
  <si>
    <t>Application QA/QC; Program QA/QC.</t>
  </si>
  <si>
    <t>Total Expenses for ME&amp;O</t>
  </si>
  <si>
    <t>Community Based Organizations</t>
  </si>
  <si>
    <t xml:space="preserve">Workshops and Conferences </t>
  </si>
  <si>
    <t>Development, maintenance and updates to CALSOMAH.org.</t>
  </si>
  <si>
    <t xml:space="preserve">San Diego Gas &amp; Electric Company (SDG&amp;E) </t>
  </si>
  <si>
    <t>Development and maintenance of property owner-facing material, including training and education and digital ads, communication with property owners for SOMAH referrals and program questions.</t>
  </si>
  <si>
    <t>Development and maintenance of contractor-facing material, including training and education (not including eligibility training) and digital ads. Communication with contractors for SOMAH referrals and program questions.</t>
  </si>
  <si>
    <t>Includes totals from 2018 and Q1 of 2019</t>
  </si>
  <si>
    <t>IOU Territory</t>
  </si>
  <si>
    <t>Timekeeping</t>
  </si>
  <si>
    <t>Total Program Admin Expenditures                               (A11 + A12+ A13)</t>
  </si>
  <si>
    <t>Table 2. Investor Owned Utility Collections by Collection Year</t>
  </si>
  <si>
    <t xml:space="preserve">Investor Owned Utility </t>
  </si>
  <si>
    <t>Under Collections True-Up*</t>
  </si>
  <si>
    <t>2020**</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</si>
  <si>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</si>
  <si>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</si>
  <si>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</si>
  <si>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</si>
  <si>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</si>
  <si>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</si>
  <si>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</si>
  <si>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</si>
  <si>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</si>
  <si>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Table 6. Program Admin Expenditures (April 1, 2019 - December 31, 2030)*</t>
  </si>
  <si>
    <t>Table 7. Marketing, Education &amp; Outreach (ME&amp;O) Expenditures*</t>
  </si>
  <si>
    <t>Table 11. Technical Assistance (TA) Expenditures</t>
  </si>
  <si>
    <t>Table 12. Actual Incentive Payments</t>
  </si>
  <si>
    <t>Table 13. Forecasted Incentive Payments</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</si>
  <si>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</si>
  <si>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</si>
  <si>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</si>
  <si>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</si>
  <si>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</si>
  <si>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</si>
  <si>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</si>
  <si>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</si>
  <si>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</si>
  <si>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</si>
  <si>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</si>
  <si>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</si>
  <si>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</si>
  <si>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</si>
  <si>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</si>
  <si>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TBD</t>
  </si>
  <si>
    <t>Q1 2021 Set-Aside***</t>
  </si>
  <si>
    <t xml:space="preserve">Q2 2021 Set-Aside </t>
  </si>
  <si>
    <t>Q3 2021 Set-Aside</t>
  </si>
  <si>
    <t>Q4 2021 Set-Aside</t>
  </si>
  <si>
    <t>Total PG&amp;E Collections</t>
  </si>
  <si>
    <t xml:space="preserve">*PG&amp;E Q1-Q2 2020 funding was based on quarterly GHG revenue actuals. </t>
  </si>
  <si>
    <t>Table 15. Southern California Edison Collections</t>
  </si>
  <si>
    <t>D.20-01-022</t>
  </si>
  <si>
    <t>Q1-Q2 2020 Set-Aside*</t>
  </si>
  <si>
    <t>Q3-Q4 2020 Set-Aside**</t>
  </si>
  <si>
    <t>2021 Set-Aside***</t>
  </si>
  <si>
    <t>Total SCE Collections</t>
  </si>
  <si>
    <t xml:space="preserve">*SCE Q1-Q2 2020 funding was based on quarterly GHG revenue forecasted funds. </t>
  </si>
  <si>
    <t>Table 16. San Diego Gas &amp; Electric Collections</t>
  </si>
  <si>
    <t>D.20-01-005</t>
  </si>
  <si>
    <t>Q4 2019 True-Up</t>
  </si>
  <si>
    <t>Q1-Q2 2020 True-Up</t>
  </si>
  <si>
    <t>Total SDG&amp;E Collections</t>
  </si>
  <si>
    <t xml:space="preserve">*SDG&amp;E Q1-Q2 2020 funding was based on quarterly GHG revenue forecasted funds. </t>
  </si>
  <si>
    <t>Table 17. PacifiCorp Company Collections</t>
  </si>
  <si>
    <t>Calendar Year ECAC Forecast</t>
  </si>
  <si>
    <t xml:space="preserve">D.20-05-011 </t>
  </si>
  <si>
    <t>Total PacifiCorp Company Collections</t>
  </si>
  <si>
    <t xml:space="preserve">*PacifiCorp Q1-Q2 2020 funding was based on quarterly GHG revenue actuals. </t>
  </si>
  <si>
    <t>Table 18. Liberty Utilities Company Collections</t>
  </si>
  <si>
    <t>Actual Set-Aside per Calendar Year</t>
  </si>
  <si>
    <t>D.20-05-044</t>
  </si>
  <si>
    <t>Total Liberty Utilities Company Collections</t>
  </si>
  <si>
    <t xml:space="preserve">*Liberty Q1-Q2 2020 funding was based on quarterly GHG revenue forecasted funds. </t>
  </si>
  <si>
    <t>D.20-12-038</t>
  </si>
  <si>
    <t>D.21-01-017</t>
  </si>
  <si>
    <t>**2020 Collections for PacifiCorp Company and Liberty Utilities Company only represent the first half of Calendar Year 2020. The second half of Calendar Year 2020 will be included in the ECAC Applications.</t>
  </si>
  <si>
    <t>PG&amp;E Final Incentive</t>
  </si>
  <si>
    <t>SCE Final Incentive</t>
  </si>
  <si>
    <t>SDG&amp;E Final Incentive</t>
  </si>
  <si>
    <t>PacifiCorp Final Incentive</t>
  </si>
  <si>
    <t>Columns W-AT hidden until needed</t>
  </si>
  <si>
    <t>PG&amp;E Progress Payments*</t>
  </si>
  <si>
    <t>SCE Progress Payments*</t>
  </si>
  <si>
    <t>SDG&amp;E Progress Payments*</t>
  </si>
  <si>
    <t>PacifiCorp Progress Payments*</t>
  </si>
  <si>
    <t>SOMAH Evaluation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</si>
  <si>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</si>
  <si>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</si>
  <si>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8. Marketing, Education &amp; Outreach (ME&amp;O) Expenditures*</t>
  </si>
  <si>
    <t>ME&amp;O costs for Workforce Development (WFD) are not included in total ME&amp;O costs but are captured in total WFD costs in tab #5.</t>
  </si>
  <si>
    <t>Table 9. Workforce Development (WFD) Expenditures*</t>
  </si>
  <si>
    <t>Table 10. Workforce Development (WFD) Expenditures*</t>
  </si>
  <si>
    <t>Reporting Data Through: June 30, 2022</t>
  </si>
  <si>
    <t xml:space="preserve">D.22-02-002 </t>
  </si>
  <si>
    <t>2020 True-Up</t>
  </si>
  <si>
    <t xml:space="preserve">Q2 2022 Set-Aside </t>
  </si>
  <si>
    <t>Q3 2022 Set-Aside</t>
  </si>
  <si>
    <t>Q4 2022 Set-Aside</t>
  </si>
  <si>
    <t xml:space="preserve">D.22-01-003 </t>
  </si>
  <si>
    <t xml:space="preserve">2021 True-up                  </t>
  </si>
  <si>
    <t>2022 Set-Aside</t>
  </si>
  <si>
    <t>D.21-12-040</t>
  </si>
  <si>
    <t>D.21-03-007</t>
  </si>
  <si>
    <t>Q1 2022 Set-Aside</t>
  </si>
  <si>
    <t xml:space="preserve">Timekeeping requirements to meet program invoicing requirements. </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</si>
  <si>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5 reflecting 2018-Q1 2019 and Table 6 reflecting Q2 2019 and beyond.  </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</si>
  <si>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7 reflecting 2018-Q1 2019 and Table 8 reflecting Q2 2019 and beyond.  </t>
  </si>
  <si>
    <t>Ongoing development of WFD content and resources to support trainees and contractors.</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</si>
  <si>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9 reflecting 2018-Q1 2019 and Table 10 reflecting Q2 2019 and beyond.  </t>
  </si>
  <si>
    <t>Liberty Final Incentive</t>
  </si>
  <si>
    <t>Liberty Progress Payments*</t>
  </si>
  <si>
    <t>**PG&amp;E Q3-Q4 funding was based on the GHG revenue forecasted funds, and was released in Q1 2021</t>
  </si>
  <si>
    <t xml:space="preserve">***PG&amp;E 2021 Set-Aside was based on the GHG revenue forecasted funds, and was released quarterly. </t>
  </si>
  <si>
    <t>D.20-12-035</t>
  </si>
  <si>
    <t>**SCE Q3-Q4 2020 Set-Aside was based on the GHG revenue forecasted funds, and was released in Q1 2021.</t>
  </si>
  <si>
    <t>***SCE 2021 Set-Aside was based on the GHG revenue forecasted funds, and was released in Q1 2021.</t>
  </si>
  <si>
    <t>**SDG&amp;E Q3-Q4 2020 Set-Aside was based on the GHG revenue forecasted funds, and was released in Q1 2021.</t>
  </si>
  <si>
    <t>***SDG&amp;E 2021 Set-Aside was based on the GHG revenue forecasted funds, and was released in Q1 2021.</t>
  </si>
  <si>
    <t xml:space="preserve">**PacifiCorp Q3-Q4 2020 funding was based on quarterly GHG revenue actuals, and was released in Q2 2021. </t>
  </si>
  <si>
    <t xml:space="preserve">***PacifiCorp 2021 Set-Aside was based on the GHG revenue forecasted funds, and was released quarterly. </t>
  </si>
  <si>
    <t>**Liberty Q3-Q4 2020 Set-Aside was based on the GHG revenue forecasted funds, and was released in Q2 2021.</t>
  </si>
  <si>
    <t>***Liberty 2021 Set-Aside was based on the GHG revenue forecasted funds, and was released in Q2 2021.</t>
  </si>
  <si>
    <t>D.22-03-014</t>
  </si>
  <si>
    <t>D.21-05-005</t>
  </si>
  <si>
    <t>Reporting Date: July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</si>
</sst>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31" x14ac:knownFonts="1">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s>
  <cellStyleXfs count="9">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cellStyleXfs>
  <cellXfs count="254">
    <xf numFmtId="0" fontId="0" fillId="0" borderId="0" xfId="0"/>
    <xf numFmtId="0" fontId="2" fillId="0" borderId="0" xfId="0" applyFont="1" applyAlignment="1">
      <alignment horizontal="left"/>
    </xf>
    <xf numFmtId="0" fontId="2" fillId="0" borderId="0" xfId="0" applyFont="1" applyFill="1"/>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applyFill="1"/>
    <xf numFmtId="0" fontId="5" fillId="0" borderId="0" xfId="0" applyFont="1"/>
    <xf numFmtId="164" fontId="5" fillId="0" borderId="1" xfId="2" applyNumberFormat="1" applyFont="1" applyFill="1" applyBorder="1" applyAlignment="1">
      <alignment vertical="top" wrapText="1"/>
    </xf>
    <xf numFmtId="0" fontId="5" fillId="0" borderId="0" xfId="0" applyFont="1" applyFill="1" applyBorder="1"/>
    <xf numFmtId="44" fontId="0" fillId="0" borderId="0" xfId="2" applyFont="1" applyBorder="1"/>
    <xf numFmtId="0" fontId="0" fillId="0" borderId="0" xfId="0" applyFont="1"/>
    <xf numFmtId="164" fontId="0" fillId="0" borderId="0" xfId="0" applyNumberFormat="1" applyFont="1"/>
    <xf numFmtId="44" fontId="0" fillId="0" borderId="0" xfId="0" applyNumberFormat="1" applyFont="1"/>
    <xf numFmtId="164" fontId="10" fillId="0" borderId="11" xfId="0" applyNumberFormat="1" applyFont="1" applyFill="1" applyBorder="1" applyAlignment="1">
      <alignment horizontal="left" wrapText="1"/>
    </xf>
    <xf numFmtId="164" fontId="10" fillId="0" borderId="0" xfId="0" applyNumberFormat="1" applyFont="1" applyFill="1" applyBorder="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3" fillId="0" borderId="0" xfId="0" applyFont="1" applyBorder="1" applyAlignment="1"/>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0" fontId="14" fillId="2" borderId="6" xfId="0" applyNumberFormat="1"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Fill="1" applyBorder="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applyBorder="1"/>
    <xf numFmtId="0" fontId="6" fillId="0" borderId="0" xfId="0" applyFont="1" applyBorder="1"/>
    <xf numFmtId="0" fontId="9" fillId="0" borderId="0" xfId="0" applyFont="1" applyBorder="1" applyAlignment="1">
      <alignment horizontal="left" indent="1"/>
    </xf>
    <xf numFmtId="164" fontId="2" fillId="0" borderId="0" xfId="0" applyNumberFormat="1" applyFont="1"/>
    <xf numFmtId="164" fontId="5" fillId="0" borderId="0" xfId="0" applyNumberFormat="1" applyFont="1" applyBorder="1"/>
    <xf numFmtId="0" fontId="15" fillId="0" borderId="0" xfId="0" applyFont="1" applyFill="1" applyBorder="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0" xfId="0" applyNumberFormat="1" applyFont="1" applyFill="1" applyBorder="1"/>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164" fontId="5" fillId="0" borderId="0" xfId="0" applyNumberFormat="1"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164" fontId="5" fillId="0" borderId="0" xfId="0" applyNumberFormat="1" applyFont="1" applyFill="1" applyBorder="1" applyAlignment="1"/>
    <xf numFmtId="0" fontId="14" fillId="2" borderId="13" xfId="0" applyFont="1" applyFill="1" applyBorder="1" applyAlignment="1">
      <alignment horizontal="left"/>
    </xf>
    <xf numFmtId="164" fontId="10" fillId="0" borderId="1" xfId="0" applyNumberFormat="1" applyFont="1" applyFill="1" applyBorder="1" applyAlignment="1">
      <alignment horizontal="left" wrapText="1"/>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3" xfId="2" applyNumberFormat="1" applyFont="1" applyFill="1" applyBorder="1" applyAlignment="1">
      <alignment vertical="top" wrapText="1"/>
    </xf>
    <xf numFmtId="164" fontId="5" fillId="6" borderId="23" xfId="0" applyNumberFormat="1" applyFont="1" applyFill="1" applyBorder="1"/>
    <xf numFmtId="0" fontId="11" fillId="0" borderId="1" xfId="0" applyFont="1" applyFill="1" applyBorder="1" applyAlignment="1">
      <alignment horizontal="center" wrapText="1"/>
    </xf>
    <xf numFmtId="0" fontId="0" fillId="0" borderId="1" xfId="0" applyFont="1"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4" xfId="6" applyFont="1" applyFill="1" applyBorder="1" applyAlignment="1">
      <alignment horizontal="left" wrapText="1"/>
    </xf>
    <xf numFmtId="44" fontId="11" fillId="7" borderId="12" xfId="6" applyFont="1" applyFill="1" applyBorder="1" applyAlignment="1">
      <alignment horizontal="left" wrapText="1"/>
    </xf>
    <xf numFmtId="44" fontId="21" fillId="7" borderId="22" xfId="6" applyFont="1" applyFill="1" applyBorder="1"/>
    <xf numFmtId="44" fontId="21" fillId="7" borderId="12" xfId="6" applyFont="1" applyFill="1" applyBorder="1"/>
    <xf numFmtId="0" fontId="25" fillId="0" borderId="0" xfId="0" applyFont="1"/>
    <xf numFmtId="164" fontId="10" fillId="0" borderId="7" xfId="0" applyNumberFormat="1" applyFont="1" applyFill="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3" xfId="2" applyNumberFormat="1" applyFont="1" applyFill="1" applyBorder="1" applyAlignment="1">
      <alignment vertical="top" wrapText="1"/>
    </xf>
    <xf numFmtId="0" fontId="6" fillId="2" borderId="25" xfId="0" applyFont="1" applyFill="1" applyBorder="1" applyAlignment="1">
      <alignment horizontal="center"/>
    </xf>
    <xf numFmtId="0" fontId="6" fillId="2" borderId="25" xfId="0" applyNumberFormat="1" applyFont="1" applyFill="1" applyBorder="1" applyAlignment="1">
      <alignment horizontal="center"/>
    </xf>
    <xf numFmtId="0" fontId="6" fillId="5" borderId="25" xfId="0" applyNumberFormat="1" applyFont="1" applyFill="1" applyBorder="1" applyAlignment="1">
      <alignment horizontal="center"/>
    </xf>
    <xf numFmtId="0" fontId="6" fillId="5" borderId="25"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164" fontId="14" fillId="2" borderId="20" xfId="0" applyNumberFormat="1" applyFont="1" applyFill="1" applyBorder="1" applyAlignment="1">
      <alignment horizontal="center"/>
    </xf>
    <xf numFmtId="0" fontId="2" fillId="2" borderId="1" xfId="0" applyFont="1" applyFill="1" applyBorder="1" applyAlignment="1">
      <alignment horizontal="center"/>
    </xf>
    <xf numFmtId="164" fontId="14" fillId="2" borderId="9" xfId="0" applyNumberFormat="1" applyFont="1" applyFill="1" applyBorder="1"/>
    <xf numFmtId="164" fontId="2" fillId="0" borderId="0" xfId="0" applyNumberFormat="1" applyFont="1" applyBorder="1"/>
    <xf numFmtId="0" fontId="2" fillId="0" borderId="0" xfId="0"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1"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0" fillId="3" borderId="1" xfId="6" applyFont="1" applyFill="1" applyBorder="1" applyAlignment="1">
      <alignment vertical="center"/>
    </xf>
    <xf numFmtId="44" fontId="6" fillId="2" borderId="26" xfId="6" applyFont="1" applyFill="1" applyBorder="1" applyAlignment="1">
      <alignment horizontal="center" vertical="center"/>
    </xf>
    <xf numFmtId="44" fontId="6" fillId="5" borderId="26" xfId="6" applyFont="1" applyFill="1" applyBorder="1" applyAlignment="1">
      <alignment horizontal="center" vertical="center"/>
    </xf>
    <xf numFmtId="0" fontId="5" fillId="0" borderId="11" xfId="7" applyFont="1" applyFill="1" applyBorder="1" applyAlignment="1">
      <alignment horizontal="left" vertical="center" wrapText="1" indent="1"/>
    </xf>
    <xf numFmtId="0" fontId="5" fillId="0" borderId="1" xfId="7" applyFont="1" applyFill="1" applyBorder="1" applyAlignment="1">
      <alignment horizontal="left" vertical="center" wrapText="1" indent="1"/>
    </xf>
    <xf numFmtId="0" fontId="5" fillId="0" borderId="1" xfId="7" applyNumberFormat="1" applyFont="1" applyFill="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Fill="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NumberFormat="1"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4" xfId="2" applyNumberFormat="1" applyFont="1" applyFill="1" applyBorder="1" applyAlignment="1">
      <alignment horizontal="left" vertical="center" wrapText="1" indent="1"/>
    </xf>
    <xf numFmtId="0" fontId="5" fillId="0" borderId="1" xfId="7" applyFont="1" applyFill="1" applyBorder="1" applyAlignment="1">
      <alignment horizontal="left" vertical="center" indent="1"/>
    </xf>
    <xf numFmtId="0" fontId="0" fillId="0" borderId="0" xfId="0" applyFont="1" applyAlignment="1">
      <alignment vertical="center" wrapText="1"/>
    </xf>
    <xf numFmtId="0" fontId="6" fillId="0" borderId="0" xfId="0" applyFont="1"/>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3"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NumberFormat="1"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7" xfId="0" applyFont="1" applyBorder="1" applyAlignment="1">
      <alignment horizontal="left" vertical="center" wrapText="1" indent="1"/>
    </xf>
    <xf numFmtId="164" fontId="10" fillId="0" borderId="12" xfId="0" applyNumberFormat="1" applyFont="1" applyFill="1" applyBorder="1" applyAlignment="1">
      <alignment horizontal="left" wrapText="1"/>
    </xf>
    <xf numFmtId="0" fontId="11" fillId="0" borderId="4" xfId="0" applyFont="1" applyFill="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9" xfId="0" applyFont="1" applyFill="1" applyBorder="1" applyAlignment="1">
      <alignment horizontal="center"/>
    </xf>
    <xf numFmtId="0" fontId="0" fillId="0" borderId="0" xfId="0" applyFont="1" applyFill="1" applyBorder="1"/>
    <xf numFmtId="164" fontId="2" fillId="0" borderId="0" xfId="0" applyNumberFormat="1" applyFont="1" applyFill="1" applyBorder="1"/>
    <xf numFmtId="164" fontId="14" fillId="0" borderId="0" xfId="0" applyNumberFormat="1" applyFont="1" applyFill="1" applyBorder="1"/>
    <xf numFmtId="0" fontId="0" fillId="0" borderId="0" xfId="0" applyFont="1" applyBorder="1"/>
    <xf numFmtId="164" fontId="0" fillId="0" borderId="0" xfId="0" applyNumberFormat="1" applyFont="1" applyBorder="1"/>
    <xf numFmtId="0" fontId="2" fillId="2" borderId="28"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30"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0" fontId="0" fillId="0" borderId="0" xfId="0" applyFill="1"/>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0" fontId="6" fillId="2" borderId="28" xfId="0" applyFont="1" applyFill="1" applyBorder="1" applyAlignment="1">
      <alignment vertical="top"/>
    </xf>
    <xf numFmtId="164" fontId="5" fillId="0" borderId="7" xfId="0" applyNumberFormat="1" applyFont="1" applyBorder="1"/>
    <xf numFmtId="164" fontId="5" fillId="0" borderId="21" xfId="0" applyNumberFormat="1" applyFont="1" applyBorder="1"/>
    <xf numFmtId="164" fontId="5" fillId="0" borderId="27" xfId="0" applyNumberFormat="1" applyFont="1" applyBorder="1" applyAlignment="1">
      <alignment horizontal="left"/>
    </xf>
    <xf numFmtId="0" fontId="5" fillId="0" borderId="21"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1" xfId="2" applyNumberFormat="1" applyFont="1" applyFill="1" applyBorder="1" applyAlignment="1">
      <alignment vertical="top" wrapText="1"/>
    </xf>
    <xf numFmtId="0" fontId="19" fillId="0" borderId="0" xfId="0" applyFont="1" applyAlignment="1">
      <alignment vertical="center" wrapText="1"/>
    </xf>
    <xf numFmtId="0" fontId="6" fillId="0" borderId="0" xfId="0" applyFont="1" applyAlignment="1">
      <alignment vertical="top"/>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NumberFormat="1" applyFont="1" applyFill="1" applyBorder="1" applyAlignment="1">
      <alignment horizontal="center" vertical="top"/>
    </xf>
    <xf numFmtId="9" fontId="5" fillId="0" borderId="19" xfId="1" applyNumberFormat="1" applyFont="1" applyFill="1" applyBorder="1" applyAlignment="1">
      <alignment horizontal="center" vertical="top"/>
    </xf>
    <xf numFmtId="9" fontId="5" fillId="0" borderId="18" xfId="1" applyNumberFormat="1" applyFont="1" applyFill="1" applyBorder="1" applyAlignment="1">
      <alignment horizontal="center" vertical="top"/>
    </xf>
    <xf numFmtId="9" fontId="5" fillId="0" borderId="10" xfId="1" applyNumberFormat="1" applyFont="1" applyFill="1" applyBorder="1" applyAlignment="1">
      <alignment horizontal="center" vertical="top"/>
    </xf>
    <xf numFmtId="0" fontId="6" fillId="2" borderId="28" xfId="0" applyFont="1" applyFill="1" applyBorder="1" applyAlignment="1">
      <alignment horizontal="center" vertical="top" wrapText="1"/>
    </xf>
    <xf numFmtId="164" fontId="15" fillId="7" borderId="11" xfId="8" applyNumberFormat="1" applyFont="1" applyFill="1" applyBorder="1" applyAlignment="1">
      <alignment vertical="top" wrapText="1"/>
    </xf>
    <xf numFmtId="0" fontId="28" fillId="5" borderId="1" xfId="0" applyFont="1" applyFill="1" applyBorder="1" applyAlignment="1">
      <alignment vertical="center"/>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0" fontId="5" fillId="5" borderId="12" xfId="0" applyFont="1" applyFill="1" applyBorder="1" applyAlignment="1">
      <alignment horizontal="left" vertical="top" indent="1"/>
    </xf>
    <xf numFmtId="164" fontId="15" fillId="7" borderId="12"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1" xfId="2" applyNumberFormat="1" applyFont="1" applyFill="1" applyBorder="1" applyAlignment="1">
      <alignment horizontal="left" vertical="center" wrapText="1" indent="1"/>
    </xf>
    <xf numFmtId="0" fontId="6" fillId="4" borderId="31" xfId="0" applyFont="1" applyFill="1" applyBorder="1" applyAlignment="1">
      <alignment horizontal="right" vertical="top"/>
    </xf>
    <xf numFmtId="164" fontId="5" fillId="4" borderId="29" xfId="2" applyNumberFormat="1" applyFont="1" applyFill="1" applyBorder="1" applyAlignment="1">
      <alignment horizontal="left" vertical="center" wrapText="1" indent="1"/>
    </xf>
    <xf numFmtId="0" fontId="5" fillId="0" borderId="0" xfId="0" applyFont="1" applyAlignment="1">
      <alignment horizontal="left" vertical="top" indent="1"/>
    </xf>
    <xf numFmtId="0" fontId="5" fillId="5" borderId="22" xfId="0" applyFont="1" applyFill="1" applyBorder="1" applyAlignment="1">
      <alignment horizontal="left" vertical="center" indent="1"/>
    </xf>
    <xf numFmtId="164" fontId="15" fillId="7" borderId="12" xfId="8" applyNumberFormat="1" applyFont="1" applyFill="1" applyBorder="1" applyAlignment="1">
      <alignment horizontal="center" vertical="center" wrapTex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5" fillId="5" borderId="32" xfId="0" applyFont="1" applyFill="1" applyBorder="1" applyAlignment="1">
      <alignment horizontal="left" vertical="center" indent="1"/>
    </xf>
    <xf numFmtId="164" fontId="15" fillId="7" borderId="26" xfId="8" applyNumberFormat="1" applyFont="1" applyFill="1" applyBorder="1" applyAlignment="1">
      <alignment horizontal="center" vertical="center" wrapText="1"/>
    </xf>
    <xf numFmtId="164" fontId="15" fillId="7" borderId="1" xfId="8" applyNumberFormat="1" applyFont="1" applyFill="1" applyBorder="1" applyAlignment="1">
      <alignment horizontal="center" vertical="center" wrapText="1"/>
    </xf>
    <xf numFmtId="14" fontId="5" fillId="5" borderId="11" xfId="0" applyNumberFormat="1" applyFont="1" applyFill="1" applyBorder="1" applyAlignment="1">
      <alignment horizontal="left" vertical="top" indent="1"/>
    </xf>
    <xf numFmtId="0" fontId="21" fillId="0" borderId="0" xfId="0" applyFont="1" applyFill="1" applyAlignment="1">
      <alignment wrapText="1"/>
    </xf>
    <xf numFmtId="14" fontId="0" fillId="0" borderId="0" xfId="0" applyNumberFormat="1" applyFill="1"/>
    <xf numFmtId="0" fontId="15" fillId="0" borderId="0" xfId="0" applyFont="1" applyAlignment="1">
      <alignment wrapText="1"/>
    </xf>
    <xf numFmtId="0" fontId="24" fillId="0" borderId="0" xfId="0" applyFont="1" applyFill="1" applyAlignment="1">
      <alignment horizontal="left"/>
    </xf>
    <xf numFmtId="0" fontId="24" fillId="0" borderId="0" xfId="0" applyFont="1" applyFill="1"/>
    <xf numFmtId="0" fontId="25" fillId="0" borderId="0" xfId="0" applyFont="1" applyFill="1" applyAlignment="1">
      <alignment horizontal="left"/>
    </xf>
    <xf numFmtId="164" fontId="10" fillId="0" borderId="1" xfId="0" applyNumberFormat="1" applyFont="1" applyFill="1" applyBorder="1"/>
    <xf numFmtId="44" fontId="11" fillId="7" borderId="1" xfId="6" applyFont="1" applyFill="1" applyBorder="1" applyAlignment="1">
      <alignment horizontal="left" vertical="center" wrapText="1"/>
    </xf>
    <xf numFmtId="44" fontId="1" fillId="0" borderId="1" xfId="0" applyNumberFormat="1" applyFont="1" applyBorder="1"/>
    <xf numFmtId="0" fontId="24" fillId="0" borderId="0" xfId="0" applyFont="1" applyFill="1" applyBorder="1"/>
    <xf numFmtId="0" fontId="25" fillId="0" borderId="0" xfId="0" applyFont="1" applyFill="1"/>
    <xf numFmtId="0" fontId="22" fillId="0" borderId="0" xfId="0" applyFont="1" applyFill="1" applyAlignment="1">
      <alignment wrapText="1"/>
    </xf>
    <xf numFmtId="0" fontId="11" fillId="0" borderId="0" xfId="0" applyFont="1" applyFill="1" applyAlignment="1">
      <alignment wrapText="1"/>
    </xf>
    <xf numFmtId="164" fontId="15" fillId="7" borderId="1" xfId="2" applyNumberFormat="1" applyFont="1" applyFill="1" applyBorder="1" applyAlignment="1">
      <alignment horizontal="center" vertical="top" wrapText="1"/>
    </xf>
    <xf numFmtId="3" fontId="29" fillId="0" borderId="0" xfId="0" applyNumberFormat="1" applyFont="1"/>
    <xf numFmtId="3" fontId="30" fillId="0" borderId="0" xfId="0" applyNumberFormat="1" applyFont="1"/>
    <xf numFmtId="164" fontId="5" fillId="0" borderId="29" xfId="2" applyNumberFormat="1" applyFont="1" applyFill="1" applyBorder="1" applyAlignment="1">
      <alignment horizontal="left" vertical="center" wrapText="1" indent="1"/>
    </xf>
    <xf numFmtId="164" fontId="0" fillId="3" borderId="1" xfId="6" applyNumberFormat="1" applyFont="1" applyFill="1" applyBorder="1" applyAlignment="1">
      <alignment vertical="center"/>
    </xf>
    <xf numFmtId="164" fontId="21" fillId="7" borderId="1" xfId="6" applyNumberFormat="1" applyFont="1" applyFill="1" applyBorder="1" applyAlignment="1">
      <alignment horizontal="right" vertical="center"/>
    </xf>
    <xf numFmtId="0" fontId="0" fillId="0" borderId="0" xfId="0" applyFill="1" applyAlignment="1">
      <alignment horizontal="center"/>
    </xf>
    <xf numFmtId="0" fontId="5" fillId="5" borderId="1" xfId="0" applyFont="1" applyFill="1" applyBorder="1" applyAlignment="1">
      <alignment horizontal="left" vertical="center" indent="1"/>
    </xf>
    <xf numFmtId="164" fontId="15" fillId="7" borderId="1" xfId="8" applyNumberFormat="1" applyFont="1" applyFill="1" applyBorder="1" applyAlignment="1">
      <alignment horizontal="center" vertical="center" wrapText="1"/>
    </xf>
    <xf numFmtId="0" fontId="5" fillId="5" borderId="12" xfId="0" applyFont="1" applyFill="1" applyBorder="1" applyAlignment="1">
      <alignment horizontal="left" vertical="center"/>
    </xf>
    <xf numFmtId="0" fontId="5" fillId="5" borderId="26" xfId="0" applyFont="1" applyFill="1" applyBorder="1" applyAlignment="1">
      <alignment horizontal="left" vertical="center"/>
    </xf>
    <xf numFmtId="164" fontId="15" fillId="7" borderId="4" xfId="8" applyNumberFormat="1" applyFont="1" applyFill="1" applyBorder="1" applyAlignment="1">
      <alignment horizontal="center" vertical="center" wrapText="1"/>
    </xf>
    <xf numFmtId="164" fontId="15" fillId="7" borderId="12" xfId="8" applyNumberFormat="1" applyFont="1" applyFill="1" applyBorder="1" applyAlignment="1">
      <alignment horizontal="center" vertical="center" wrapText="1"/>
    </xf>
    <xf numFmtId="164" fontId="15" fillId="7" borderId="26" xfId="8" applyNumberFormat="1" applyFont="1" applyFill="1" applyBorder="1" applyAlignment="1">
      <alignment horizontal="center" vertical="center" wrapText="1"/>
    </xf>
    <xf numFmtId="0" fontId="5" fillId="5" borderId="4" xfId="0" applyFont="1" applyFill="1" applyBorder="1" applyAlignment="1">
      <alignment horizontal="left" vertical="center" indent="1"/>
    </xf>
    <xf numFmtId="0" fontId="5" fillId="5" borderId="11" xfId="0" applyFont="1" applyFill="1" applyBorder="1" applyAlignment="1">
      <alignment horizontal="left" vertical="center" indent="1"/>
    </xf>
    <xf numFmtId="164" fontId="15" fillId="7" borderId="11" xfId="8" applyNumberFormat="1" applyFont="1" applyFill="1" applyBorder="1" applyAlignment="1">
      <alignment horizontal="center" vertical="center" wrapText="1"/>
    </xf>
    <xf numFmtId="0" fontId="5" fillId="5" borderId="4" xfId="0" applyFont="1" applyFill="1" applyBorder="1" applyAlignment="1">
      <alignment horizontal="left" vertical="center"/>
    </xf>
    <xf numFmtId="0" fontId="5" fillId="5" borderId="12" xfId="0" applyFont="1" applyFill="1" applyBorder="1" applyAlignment="1">
      <alignment horizontal="left" vertical="center" indent="1"/>
    </xf>
    <xf numFmtId="0" fontId="5" fillId="5" borderId="26" xfId="0" applyFont="1" applyFill="1" applyBorder="1" applyAlignment="1">
      <alignment horizontal="left" vertical="center" indent="1"/>
    </xf>
  </cellXfs>
  <cellStyles count="9">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zoomScale="90" zoomScaleNormal="90" workbookViewId="0">
      <pane xSplit="2" topLeftCell="C1" activePane="topRight" state="frozen"/>
      <selection pane="topRight" activeCell="B1" sqref="B1"/>
    </sheetView>
  </sheetViews>
  <sheetFormatPr defaultColWidth="9.140625" defaultRowHeight="12.75" x14ac:dyDescent="0.2"/>
  <cols>
    <col min="1" max="1" width="43.28515625" style="8" customWidth="1"/>
    <col min="2" max="2" width="26" style="8" customWidth="1"/>
    <col min="3" max="16" width="18.140625" style="8" customWidth="1"/>
    <col min="17" max="17" width="15" style="8" bestFit="1" customWidth="1"/>
    <col min="18" max="18" width="19.42578125" style="8" bestFit="1" customWidth="1"/>
    <col min="19" max="19" width="12.140625" style="8" bestFit="1" customWidth="1"/>
    <col min="20" max="20" width="9.140625" style="8"/>
    <col min="21" max="21" width="12.140625" style="8" bestFit="1" customWidth="1"/>
    <col min="22" max="22" width="12.42578125" style="8" customWidth="1"/>
    <col min="23" max="23" width="9.140625" style="8"/>
    <col min="24" max="24" width="9.28515625" style="8" bestFit="1" customWidth="1"/>
    <col min="25" max="25" width="15.140625" style="8" bestFit="1" customWidth="1"/>
    <col min="26" max="16384" width="9.140625" style="8"/>
  </cols>
  <sheetData>
    <row r="1" spans="1:19" s="3" customFormat="1" ht="15.75" x14ac:dyDescent="0.25">
      <c r="A1" s="149" t="s">
        <v>25</v>
      </c>
      <c r="B1" s="1"/>
      <c r="C1" s="2"/>
      <c r="D1" s="2"/>
      <c r="E1" s="2"/>
      <c r="F1" s="2"/>
      <c r="G1" s="2"/>
      <c r="H1" s="2"/>
      <c r="I1" s="2"/>
      <c r="J1" s="2"/>
      <c r="K1" s="2"/>
      <c r="L1" s="2"/>
      <c r="M1" s="2"/>
      <c r="Q1" s="4"/>
      <c r="R1" s="5"/>
      <c r="S1" s="5"/>
    </row>
    <row r="2" spans="1:19" s="3" customFormat="1" ht="15.75" x14ac:dyDescent="0.25">
      <c r="A2" s="224" t="s">
        <v>314</v>
      </c>
      <c r="B2" s="6"/>
      <c r="C2" s="8"/>
      <c r="D2" s="6"/>
      <c r="E2" s="6"/>
      <c r="F2" s="6"/>
      <c r="G2" s="6"/>
      <c r="H2" s="6"/>
      <c r="I2" s="8"/>
      <c r="J2" s="8"/>
      <c r="K2" s="8"/>
      <c r="L2" s="8"/>
      <c r="M2" s="8"/>
      <c r="S2" s="5"/>
    </row>
    <row r="3" spans="1:19" s="3" customFormat="1" ht="15.75" x14ac:dyDescent="0.25">
      <c r="A3" s="225" t="s">
        <v>282</v>
      </c>
      <c r="B3" s="6"/>
      <c r="C3" s="8"/>
      <c r="D3" s="6"/>
      <c r="E3" s="6"/>
      <c r="F3" s="6"/>
      <c r="G3" s="6"/>
      <c r="H3" s="6"/>
      <c r="I3" s="8"/>
      <c r="J3" s="8"/>
      <c r="K3" s="8"/>
      <c r="L3" s="8"/>
      <c r="M3" s="8"/>
      <c r="S3" s="5"/>
    </row>
    <row r="4" spans="1:19" s="3" customFormat="1" ht="15.75" x14ac:dyDescent="0.25">
      <c r="B4" s="8"/>
      <c r="C4" s="7"/>
      <c r="D4" s="8"/>
      <c r="E4" s="35"/>
      <c r="F4" s="35"/>
      <c r="G4" s="6"/>
      <c r="H4" s="6"/>
      <c r="I4" s="7"/>
      <c r="J4" s="7"/>
      <c r="K4" s="7"/>
      <c r="L4" s="7"/>
      <c r="M4" s="7"/>
      <c r="S4" s="5"/>
    </row>
    <row r="5" spans="1:19" ht="13.5" thickBot="1" x14ac:dyDescent="0.25">
      <c r="A5" s="142" t="s">
        <v>0</v>
      </c>
    </row>
    <row r="6" spans="1:19" ht="26.25" thickBot="1" x14ac:dyDescent="0.25">
      <c r="A6" s="51" t="s">
        <v>1</v>
      </c>
      <c r="B6" s="40" t="s">
        <v>5</v>
      </c>
      <c r="C6" s="40">
        <v>2018</v>
      </c>
      <c r="D6" s="40">
        <v>2019</v>
      </c>
      <c r="E6" s="40">
        <v>2020</v>
      </c>
      <c r="F6" s="40">
        <v>2021</v>
      </c>
      <c r="G6" s="40">
        <v>2022</v>
      </c>
      <c r="H6" s="40">
        <v>2023</v>
      </c>
      <c r="I6" s="40">
        <v>2024</v>
      </c>
      <c r="J6" s="40">
        <v>2025</v>
      </c>
      <c r="K6" s="40">
        <v>2026</v>
      </c>
      <c r="L6" s="40">
        <v>2027</v>
      </c>
      <c r="M6" s="40">
        <v>2028</v>
      </c>
      <c r="N6" s="40">
        <v>2029</v>
      </c>
      <c r="O6" s="40">
        <v>2030</v>
      </c>
      <c r="P6" s="77" t="s">
        <v>11</v>
      </c>
      <c r="Q6" s="41" t="s">
        <v>2</v>
      </c>
      <c r="R6" s="37" t="s">
        <v>18</v>
      </c>
    </row>
    <row r="7" spans="1:19" ht="25.5" x14ac:dyDescent="0.2">
      <c r="A7" s="136" t="s">
        <v>14</v>
      </c>
      <c r="B7" s="146" t="s">
        <v>172</v>
      </c>
      <c r="C7" s="39">
        <f>'3. SOMAH Program Admin'!C16</f>
        <v>1896345.1400000001</v>
      </c>
      <c r="D7" s="39">
        <f>SUM('3. SOMAH Program Admin'!D16+'3. SOMAH Program Admin'!C34)</f>
        <v>3361235.9522190001</v>
      </c>
      <c r="E7" s="39">
        <f>'3. SOMAH Program Admin'!D34</f>
        <v>4007489.2824000027</v>
      </c>
      <c r="F7" s="39">
        <f>'3. SOMAH Program Admin'!E34</f>
        <v>3819534.1608076734</v>
      </c>
      <c r="G7" s="39">
        <f>'3. SOMAH Program Admin'!F34</f>
        <v>1946615.4384267495</v>
      </c>
      <c r="H7" s="39">
        <f>'3. SOMAH Program Admin'!G34</f>
        <v>0</v>
      </c>
      <c r="I7" s="39">
        <f>'3. SOMAH Program Admin'!H34</f>
        <v>0</v>
      </c>
      <c r="J7" s="39">
        <f>'3. SOMAH Program Admin'!I34</f>
        <v>0</v>
      </c>
      <c r="K7" s="39">
        <f>'3. SOMAH Program Admin'!J34</f>
        <v>0</v>
      </c>
      <c r="L7" s="39">
        <f>'3. SOMAH Program Admin'!K34</f>
        <v>0</v>
      </c>
      <c r="M7" s="39">
        <f>'3. SOMAH Program Admin'!L34</f>
        <v>0</v>
      </c>
      <c r="N7" s="39">
        <f>'3. SOMAH Program Admin'!M34</f>
        <v>0</v>
      </c>
      <c r="O7" s="39">
        <f>'3. SOMAH Program Admin'!N34</f>
        <v>0</v>
      </c>
      <c r="P7" s="78">
        <f>SUM(C7:O7)</f>
        <v>15031219.973853426</v>
      </c>
      <c r="Q7" s="50"/>
      <c r="R7" s="197">
        <f>P7/'2. Program Funding'!M33</f>
        <v>0.25104597438340698</v>
      </c>
    </row>
    <row r="8" spans="1:19" ht="32.25" customHeight="1" x14ac:dyDescent="0.2">
      <c r="A8" s="137" t="s">
        <v>186</v>
      </c>
      <c r="B8" s="146" t="s">
        <v>173</v>
      </c>
      <c r="C8" s="9">
        <f>'4. SOMAH Marketing &amp; Outreach'!C16</f>
        <v>412041</v>
      </c>
      <c r="D8" s="9">
        <f>SUM('4. SOMAH Marketing &amp; Outreach'!D16+'4. SOMAH Marketing &amp; Outreach'!C33)</f>
        <v>1681468.3612800003</v>
      </c>
      <c r="E8" s="9">
        <f>'4. SOMAH Marketing &amp; Outreach'!D33</f>
        <v>2158198.0299987001</v>
      </c>
      <c r="F8" s="9">
        <f>'4. SOMAH Marketing &amp; Outreach'!E33</f>
        <v>2817200.1891806237</v>
      </c>
      <c r="G8" s="9">
        <f>'4. SOMAH Marketing &amp; Outreach'!F33</f>
        <v>1550233.7428964002</v>
      </c>
      <c r="H8" s="9">
        <f>'4. SOMAH Marketing &amp; Outreach'!G33</f>
        <v>0</v>
      </c>
      <c r="I8" s="9">
        <f>'4. SOMAH Marketing &amp; Outreach'!H33</f>
        <v>0</v>
      </c>
      <c r="J8" s="9">
        <f>'4. SOMAH Marketing &amp; Outreach'!I33</f>
        <v>0</v>
      </c>
      <c r="K8" s="9">
        <f>'4. SOMAH Marketing &amp; Outreach'!J33</f>
        <v>0</v>
      </c>
      <c r="L8" s="9">
        <f>'4. SOMAH Marketing &amp; Outreach'!K33</f>
        <v>0</v>
      </c>
      <c r="M8" s="9">
        <f>'4. SOMAH Marketing &amp; Outreach'!L33</f>
        <v>0</v>
      </c>
      <c r="N8" s="9">
        <f>'4. SOMAH Marketing &amp; Outreach'!M33</f>
        <v>0</v>
      </c>
      <c r="O8" s="9">
        <f>'4. SOMAH Marketing &amp; Outreach'!N33</f>
        <v>0</v>
      </c>
      <c r="P8" s="79">
        <f>SUM(C8:O8)</f>
        <v>8619141.323355725</v>
      </c>
      <c r="Q8" s="50"/>
      <c r="R8" s="197">
        <f>P8/'2. Program Funding'!M33</f>
        <v>0.14395376660271247</v>
      </c>
    </row>
    <row r="9" spans="1:19" ht="35.25" customHeight="1" x14ac:dyDescent="0.2">
      <c r="A9" s="137" t="s">
        <v>15</v>
      </c>
      <c r="B9" s="146" t="s">
        <v>174</v>
      </c>
      <c r="C9" s="9">
        <f>'5. SOMAH Workforce Development'!C14</f>
        <v>22049.47</v>
      </c>
      <c r="D9" s="9">
        <f>SUM('5. SOMAH Workforce Development'!D14+'5. SOMAH Workforce Development'!C26)</f>
        <v>282027.20750000002</v>
      </c>
      <c r="E9" s="9">
        <f>'5. SOMAH Workforce Development'!D26</f>
        <v>497326.70850000012</v>
      </c>
      <c r="F9" s="9">
        <f>'5. SOMAH Workforce Development'!E26</f>
        <v>512235.32000000007</v>
      </c>
      <c r="G9" s="9">
        <f>'5. SOMAH Workforce Development'!F26</f>
        <v>277562.2</v>
      </c>
      <c r="H9" s="9">
        <f>'5. SOMAH Workforce Development'!G26</f>
        <v>0</v>
      </c>
      <c r="I9" s="9">
        <f>'5. SOMAH Workforce Development'!H26</f>
        <v>0</v>
      </c>
      <c r="J9" s="9">
        <f>'5. SOMAH Workforce Development'!I26</f>
        <v>0</v>
      </c>
      <c r="K9" s="9">
        <f>'5. SOMAH Workforce Development'!J26</f>
        <v>0</v>
      </c>
      <c r="L9" s="9">
        <f>'5. SOMAH Workforce Development'!K26</f>
        <v>0</v>
      </c>
      <c r="M9" s="9">
        <f>'5. SOMAH Workforce Development'!L26</f>
        <v>0</v>
      </c>
      <c r="N9" s="9">
        <f>'5. SOMAH Workforce Development'!M26</f>
        <v>0</v>
      </c>
      <c r="O9" s="9">
        <f>'5. SOMAH Workforce Development'!N26</f>
        <v>0</v>
      </c>
      <c r="P9" s="79">
        <f>SUM(C9:O9)</f>
        <v>1591200.9060000002</v>
      </c>
      <c r="Q9" s="50"/>
      <c r="R9" s="197">
        <f>P9/'2. Program Funding'!M33</f>
        <v>2.6575659366398233E-2</v>
      </c>
    </row>
    <row r="10" spans="1:19" ht="26.25" thickBot="1" x14ac:dyDescent="0.25">
      <c r="A10" s="138" t="s">
        <v>16</v>
      </c>
      <c r="B10" s="146" t="s">
        <v>175</v>
      </c>
      <c r="C10" s="44">
        <f>'6. SOMAH Technical Assistance'!C11</f>
        <v>0</v>
      </c>
      <c r="D10" s="44">
        <f>SUM('6. SOMAH Technical Assistance'!D11)</f>
        <v>232940.64500000002</v>
      </c>
      <c r="E10" s="44">
        <f>'6. SOMAH Technical Assistance'!E11</f>
        <v>186594.241243</v>
      </c>
      <c r="F10" s="44">
        <f>'6. SOMAH Technical Assistance'!F11</f>
        <v>231038.96340000007</v>
      </c>
      <c r="G10" s="44">
        <f>'6. SOMAH Technical Assistance'!G11</f>
        <v>351930.71243499999</v>
      </c>
      <c r="H10" s="44">
        <f>'6. SOMAH Technical Assistance'!H11</f>
        <v>0</v>
      </c>
      <c r="I10" s="44">
        <f>'6. SOMAH Technical Assistance'!I11</f>
        <v>0</v>
      </c>
      <c r="J10" s="44">
        <f>'6. SOMAH Technical Assistance'!J11</f>
        <v>0</v>
      </c>
      <c r="K10" s="44">
        <f>'6. SOMAH Technical Assistance'!K11</f>
        <v>0</v>
      </c>
      <c r="L10" s="44">
        <f>'6. SOMAH Technical Assistance'!L11</f>
        <v>0</v>
      </c>
      <c r="M10" s="44">
        <f>'6. SOMAH Technical Assistance'!M11</f>
        <v>0</v>
      </c>
      <c r="N10" s="44">
        <f>'6. SOMAH Technical Assistance'!N11</f>
        <v>0</v>
      </c>
      <c r="O10" s="44">
        <f>'6. SOMAH Technical Assistance'!O11</f>
        <v>0</v>
      </c>
      <c r="P10" s="80">
        <f>SUM(C10:O10)</f>
        <v>1002504.5620780002</v>
      </c>
      <c r="Q10" s="52"/>
      <c r="R10" s="198">
        <f>P10/'2. Program Funding'!M33</f>
        <v>1.6743466934052362E-2</v>
      </c>
    </row>
    <row r="11" spans="1:19" ht="18" customHeight="1" thickBot="1" x14ac:dyDescent="0.25">
      <c r="A11" s="45" t="s">
        <v>53</v>
      </c>
      <c r="B11" s="147"/>
      <c r="C11" s="43">
        <f>SUM(C7:C10)</f>
        <v>2330435.6100000003</v>
      </c>
      <c r="D11" s="43">
        <f>SUM(D7:D10)</f>
        <v>5557672.165998999</v>
      </c>
      <c r="E11" s="43">
        <f t="shared" ref="E11:O11" si="0">SUM(E7:E10)</f>
        <v>6849608.2621417027</v>
      </c>
      <c r="F11" s="43">
        <f t="shared" si="0"/>
        <v>7380008.6333882967</v>
      </c>
      <c r="G11" s="43">
        <f t="shared" si="0"/>
        <v>4126342.09375815</v>
      </c>
      <c r="H11" s="43">
        <f t="shared" si="0"/>
        <v>0</v>
      </c>
      <c r="I11" s="43">
        <f t="shared" si="0"/>
        <v>0</v>
      </c>
      <c r="J11" s="43">
        <f t="shared" si="0"/>
        <v>0</v>
      </c>
      <c r="K11" s="43">
        <f t="shared" si="0"/>
        <v>0</v>
      </c>
      <c r="L11" s="43">
        <f t="shared" si="0"/>
        <v>0</v>
      </c>
      <c r="M11" s="43">
        <f t="shared" si="0"/>
        <v>0</v>
      </c>
      <c r="N11" s="43">
        <f t="shared" si="0"/>
        <v>0</v>
      </c>
      <c r="O11" s="43">
        <f t="shared" si="0"/>
        <v>0</v>
      </c>
      <c r="P11" s="193">
        <f>SUM(C11:O11)</f>
        <v>26244066.76528715</v>
      </c>
      <c r="Q11" s="194"/>
      <c r="R11" s="199">
        <f>P11/'2. Program Funding'!M33</f>
        <v>0.43831886728656999</v>
      </c>
    </row>
    <row r="12" spans="1:19" ht="25.5" x14ac:dyDescent="0.2">
      <c r="A12" s="134" t="s">
        <v>275</v>
      </c>
      <c r="B12" s="144" t="s">
        <v>176</v>
      </c>
      <c r="C12" s="57">
        <v>0</v>
      </c>
      <c r="D12" s="57">
        <v>0</v>
      </c>
      <c r="E12" s="57">
        <v>231237.25</v>
      </c>
      <c r="F12" s="57">
        <v>275937.3</v>
      </c>
      <c r="G12" s="57">
        <v>6535.5</v>
      </c>
      <c r="H12" s="57"/>
      <c r="I12" s="57"/>
      <c r="J12" s="57"/>
      <c r="K12" s="57"/>
      <c r="L12" s="57"/>
      <c r="M12" s="57"/>
      <c r="N12" s="57"/>
      <c r="O12" s="57"/>
      <c r="P12" s="82">
        <f t="shared" ref="P12" si="1">SUM(C12:O12)</f>
        <v>513710.05</v>
      </c>
      <c r="Q12" s="52"/>
      <c r="R12" s="197">
        <f>P12/'2. Program Funding'!M33</f>
        <v>8.5797985976608059E-3</v>
      </c>
    </row>
    <row r="13" spans="1:19" ht="51" customHeight="1" thickBot="1" x14ac:dyDescent="0.25">
      <c r="A13" s="139" t="s">
        <v>179</v>
      </c>
      <c r="B13" s="145" t="s">
        <v>180</v>
      </c>
      <c r="C13" s="59"/>
      <c r="D13" s="59">
        <v>1410785</v>
      </c>
      <c r="E13" s="59">
        <v>1631647.3399999999</v>
      </c>
      <c r="F13" s="59">
        <v>592743</v>
      </c>
      <c r="G13" s="59">
        <v>272577</v>
      </c>
      <c r="H13" s="59"/>
      <c r="I13" s="59"/>
      <c r="J13" s="59"/>
      <c r="K13" s="59"/>
      <c r="L13" s="59"/>
      <c r="M13" s="59"/>
      <c r="N13" s="59"/>
      <c r="O13" s="59"/>
      <c r="P13" s="83">
        <f>SUM(C13:O13)</f>
        <v>3907752.34</v>
      </c>
      <c r="Q13" s="60"/>
      <c r="R13" s="197">
        <f>P13/'2. Program Funding'!M33</f>
        <v>6.5265859694077874E-2</v>
      </c>
    </row>
    <row r="14" spans="1:19" ht="18" customHeight="1" thickBot="1" x14ac:dyDescent="0.25">
      <c r="A14" s="45" t="s">
        <v>54</v>
      </c>
      <c r="B14" s="147"/>
      <c r="C14" s="43">
        <f>C12+C13</f>
        <v>0</v>
      </c>
      <c r="D14" s="43">
        <f>D12+D13</f>
        <v>1410785</v>
      </c>
      <c r="E14" s="43">
        <f t="shared" ref="E14:P14" si="2">E12+E13</f>
        <v>1862884.5899999999</v>
      </c>
      <c r="F14" s="43">
        <f t="shared" si="2"/>
        <v>868680.3</v>
      </c>
      <c r="G14" s="43">
        <f t="shared" si="2"/>
        <v>279112.5</v>
      </c>
      <c r="H14" s="43">
        <f t="shared" si="2"/>
        <v>0</v>
      </c>
      <c r="I14" s="43">
        <f t="shared" si="2"/>
        <v>0</v>
      </c>
      <c r="J14" s="43">
        <f t="shared" si="2"/>
        <v>0</v>
      </c>
      <c r="K14" s="43">
        <f t="shared" si="2"/>
        <v>0</v>
      </c>
      <c r="L14" s="43">
        <f t="shared" si="2"/>
        <v>0</v>
      </c>
      <c r="M14" s="43">
        <f t="shared" si="2"/>
        <v>0</v>
      </c>
      <c r="N14" s="43">
        <f t="shared" si="2"/>
        <v>0</v>
      </c>
      <c r="O14" s="43">
        <f t="shared" si="2"/>
        <v>0</v>
      </c>
      <c r="P14" s="81">
        <f t="shared" si="2"/>
        <v>4421462.3899999997</v>
      </c>
      <c r="Q14" s="194"/>
      <c r="R14" s="198">
        <f>P14/'2. Program Funding'!M33</f>
        <v>7.3845658291738683E-2</v>
      </c>
    </row>
    <row r="15" spans="1:19" ht="64.5" thickBot="1" x14ac:dyDescent="0.25">
      <c r="A15" s="58" t="s">
        <v>199</v>
      </c>
      <c r="B15" s="148" t="s">
        <v>177</v>
      </c>
      <c r="C15" s="88">
        <f>C11+C14</f>
        <v>2330435.6100000003</v>
      </c>
      <c r="D15" s="88">
        <f>D11+D14</f>
        <v>6968457.165998999</v>
      </c>
      <c r="E15" s="88">
        <f t="shared" ref="E15:N15" si="3">E11+E14</f>
        <v>8712492.8521417025</v>
      </c>
      <c r="F15" s="88">
        <f t="shared" si="3"/>
        <v>8248688.9333882965</v>
      </c>
      <c r="G15" s="88">
        <f t="shared" si="3"/>
        <v>4405454.59375815</v>
      </c>
      <c r="H15" s="88">
        <f t="shared" si="3"/>
        <v>0</v>
      </c>
      <c r="I15" s="88">
        <f t="shared" si="3"/>
        <v>0</v>
      </c>
      <c r="J15" s="88">
        <f t="shared" si="3"/>
        <v>0</v>
      </c>
      <c r="K15" s="88">
        <f t="shared" si="3"/>
        <v>0</v>
      </c>
      <c r="L15" s="88">
        <f t="shared" si="3"/>
        <v>0</v>
      </c>
      <c r="M15" s="88">
        <f t="shared" si="3"/>
        <v>0</v>
      </c>
      <c r="N15" s="88">
        <f t="shared" si="3"/>
        <v>0</v>
      </c>
      <c r="O15" s="88">
        <f>O11+O14</f>
        <v>0</v>
      </c>
      <c r="P15" s="89">
        <f>P11+P14</f>
        <v>30665529.15528715</v>
      </c>
      <c r="Q15" s="195">
        <f>'2. Program Funding'!M33-'1. Expenditures'!P15</f>
        <v>29208842.504212853</v>
      </c>
      <c r="R15" s="196">
        <f>P15/'2. Program Funding'!M33</f>
        <v>0.51216452557830872</v>
      </c>
    </row>
    <row r="16" spans="1:19" x14ac:dyDescent="0.2">
      <c r="A16" s="25"/>
      <c r="B16" s="38"/>
      <c r="C16" s="26"/>
      <c r="D16" s="26"/>
      <c r="E16" s="26"/>
      <c r="F16" s="26"/>
      <c r="G16" s="26"/>
      <c r="H16" s="26"/>
      <c r="I16" s="26"/>
      <c r="J16" s="26"/>
      <c r="K16" s="26"/>
      <c r="L16" s="26"/>
      <c r="M16" s="26"/>
      <c r="N16" s="34"/>
      <c r="O16" s="34"/>
      <c r="P16" s="34"/>
      <c r="Q16" s="27"/>
      <c r="R16" s="28"/>
    </row>
    <row r="17" spans="1:1" ht="132.75" customHeight="1" x14ac:dyDescent="0.2">
      <c r="A17" s="223" t="s">
        <v>276</v>
      </c>
    </row>
  </sheetData>
  <customSheetViews>
    <customSheetView guid="{524D39D6-D9FA-43B9-A02A-7383F59753BD}" topLeftCell="A10">
      <selection activeCell="B23" sqref="B23"/>
      <pageMargins left="0.7" right="0.7" top="0.75" bottom="0.75" header="0.3" footer="0.3"/>
      <pageSetup orientation="portrait" r:id="rId1"/>
    </customSheetView>
    <customSheetView guid="{9D8689BD-5DE1-44EE-AD85-AABB805F8C74}" hiddenColumns="1" topLeftCell="A51">
      <selection activeCell="K76" sqref="K76"/>
      <pageMargins left="0.7" right="0.7" top="0.75" bottom="0.75" header="0.3" footer="0.3"/>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O35"/>
  <sheetViews>
    <sheetView zoomScale="90" zoomScaleNormal="90" workbookViewId="0">
      <pane xSplit="1" topLeftCell="B1" activePane="topRight" state="frozen"/>
      <selection pane="topRight" activeCell="M33" sqref="M33"/>
    </sheetView>
  </sheetViews>
  <sheetFormatPr defaultColWidth="9.140625" defaultRowHeight="12.75" x14ac:dyDescent="0.2"/>
  <cols>
    <col min="1" max="1" width="48.85546875" style="8" customWidth="1"/>
    <col min="2" max="14" width="15.7109375" style="8" customWidth="1"/>
    <col min="15" max="15" width="13" style="8" bestFit="1" customWidth="1"/>
    <col min="16" max="16384" width="9.140625" style="8"/>
  </cols>
  <sheetData>
    <row r="1" spans="1:15" s="3" customFormat="1" ht="15.75" x14ac:dyDescent="0.25">
      <c r="A1" s="149" t="s">
        <v>25</v>
      </c>
      <c r="B1" s="1"/>
      <c r="C1" s="1"/>
    </row>
    <row r="2" spans="1:15" x14ac:dyDescent="0.2">
      <c r="A2" s="224" t="str">
        <f>'1. Expenditures'!A2</f>
        <v>Reporting Date: July 29, 2022</v>
      </c>
      <c r="B2" s="6"/>
      <c r="C2" s="6"/>
      <c r="I2" s="47"/>
    </row>
    <row r="3" spans="1:15" x14ac:dyDescent="0.2">
      <c r="A3" s="224" t="str">
        <f>'1. Expenditures'!A3</f>
        <v>Reporting Data Through: June 30, 2022</v>
      </c>
      <c r="I3" s="47"/>
    </row>
    <row r="4" spans="1:15" x14ac:dyDescent="0.2">
      <c r="I4" s="47"/>
    </row>
    <row r="5" spans="1:15" ht="13.5" thickBot="1" x14ac:dyDescent="0.25">
      <c r="A5" s="142" t="s">
        <v>200</v>
      </c>
    </row>
    <row r="6" spans="1:15" ht="26.25" thickBot="1" x14ac:dyDescent="0.25">
      <c r="A6" s="36" t="s">
        <v>201</v>
      </c>
      <c r="B6" s="51">
        <v>2016</v>
      </c>
      <c r="C6" s="51">
        <v>2017</v>
      </c>
      <c r="D6" s="51">
        <v>2018</v>
      </c>
      <c r="E6" s="51">
        <v>2019</v>
      </c>
      <c r="F6" s="174" t="s">
        <v>202</v>
      </c>
      <c r="G6" s="51" t="s">
        <v>203</v>
      </c>
      <c r="H6" s="51">
        <v>2021</v>
      </c>
      <c r="I6" s="51">
        <v>2022</v>
      </c>
      <c r="J6" s="51">
        <v>2023</v>
      </c>
      <c r="K6" s="51">
        <v>2024</v>
      </c>
      <c r="L6" s="51">
        <v>2025</v>
      </c>
      <c r="M6" s="177" t="s">
        <v>3</v>
      </c>
    </row>
    <row r="7" spans="1:15" x14ac:dyDescent="0.2">
      <c r="A7" s="130" t="s">
        <v>181</v>
      </c>
      <c r="B7" s="96">
        <v>1934435</v>
      </c>
      <c r="C7" s="96">
        <v>4843456</v>
      </c>
      <c r="D7" s="96">
        <v>43700000</v>
      </c>
      <c r="E7" s="96">
        <v>37737000</v>
      </c>
      <c r="F7" s="96">
        <f>30685041+4448942</f>
        <v>35133983</v>
      </c>
      <c r="G7" s="96">
        <v>38776228</v>
      </c>
      <c r="H7" s="96">
        <v>31609199</v>
      </c>
      <c r="I7" s="96">
        <v>23017753.434999999</v>
      </c>
      <c r="J7" s="96"/>
      <c r="K7" s="96"/>
      <c r="L7" s="96"/>
      <c r="M7" s="178">
        <f>SUM(B7:L7)</f>
        <v>216752054.435</v>
      </c>
      <c r="N7" s="179"/>
    </row>
    <row r="8" spans="1:15" ht="15" x14ac:dyDescent="0.25">
      <c r="A8" s="131" t="s">
        <v>182</v>
      </c>
      <c r="B8" s="97">
        <v>3036945</v>
      </c>
      <c r="C8" s="97">
        <v>5040278</v>
      </c>
      <c r="D8" s="97">
        <v>39125783</v>
      </c>
      <c r="E8" s="96">
        <v>40853635</v>
      </c>
      <c r="F8" s="96">
        <v>50602879</v>
      </c>
      <c r="G8" s="96">
        <v>41876767</v>
      </c>
      <c r="H8" s="96">
        <v>44676000</v>
      </c>
      <c r="I8" s="96">
        <v>73364000</v>
      </c>
      <c r="J8" s="96"/>
      <c r="K8" s="96"/>
      <c r="L8" s="96"/>
      <c r="M8" s="180">
        <f>SUM(B8:L8)</f>
        <v>298576287</v>
      </c>
      <c r="N8" s="181"/>
      <c r="O8" s="235"/>
    </row>
    <row r="9" spans="1:15" ht="15" x14ac:dyDescent="0.25">
      <c r="A9" s="131" t="s">
        <v>193</v>
      </c>
      <c r="B9" s="97">
        <v>0</v>
      </c>
      <c r="C9" s="97">
        <v>0</v>
      </c>
      <c r="D9" s="97">
        <v>10300000</v>
      </c>
      <c r="E9" s="96">
        <v>10115640</v>
      </c>
      <c r="F9" s="96">
        <v>12604205</v>
      </c>
      <c r="G9" s="96">
        <v>11438841</v>
      </c>
      <c r="H9" s="96">
        <v>10923507</v>
      </c>
      <c r="I9" s="96">
        <v>19231326</v>
      </c>
      <c r="J9" s="96"/>
      <c r="K9" s="96"/>
      <c r="L9" s="96"/>
      <c r="M9" s="182">
        <f>SUM(B9:L9)</f>
        <v>74613519</v>
      </c>
      <c r="N9" s="181"/>
      <c r="O9" s="235"/>
    </row>
    <row r="10" spans="1:15" ht="15" x14ac:dyDescent="0.25">
      <c r="A10" s="131" t="s">
        <v>183</v>
      </c>
      <c r="B10" s="97">
        <v>469381</v>
      </c>
      <c r="C10" s="97">
        <v>1068101</v>
      </c>
      <c r="D10" s="97">
        <v>1121680</v>
      </c>
      <c r="E10" s="96">
        <v>1278364.0499999998</v>
      </c>
      <c r="F10" s="96">
        <v>0</v>
      </c>
      <c r="G10" s="96">
        <v>1308215.47</v>
      </c>
      <c r="H10" s="96">
        <v>1211479.9099999999</v>
      </c>
      <c r="I10" s="96">
        <v>398583.73</v>
      </c>
      <c r="J10" s="96"/>
      <c r="K10" s="96"/>
      <c r="L10" s="96"/>
      <c r="M10" s="182">
        <f>SUM(B10:L10)</f>
        <v>6855805.1600000001</v>
      </c>
      <c r="N10" s="181"/>
      <c r="O10" s="235"/>
    </row>
    <row r="11" spans="1:15" ht="15.75" thickBot="1" x14ac:dyDescent="0.3">
      <c r="A11" s="132" t="s">
        <v>184</v>
      </c>
      <c r="B11" s="98">
        <v>147156</v>
      </c>
      <c r="C11" s="98">
        <v>287032</v>
      </c>
      <c r="D11" s="98">
        <v>349673</v>
      </c>
      <c r="E11" s="96">
        <v>466130</v>
      </c>
      <c r="F11" s="96">
        <v>0</v>
      </c>
      <c r="G11" s="96">
        <v>362585</v>
      </c>
      <c r="H11" s="96">
        <v>333475</v>
      </c>
      <c r="I11" s="96">
        <v>0</v>
      </c>
      <c r="J11" s="96"/>
      <c r="K11" s="96"/>
      <c r="L11" s="96"/>
      <c r="M11" s="182">
        <f>SUM(B11:L11)</f>
        <v>1946051</v>
      </c>
      <c r="N11" s="181"/>
      <c r="O11" s="235"/>
    </row>
    <row r="12" spans="1:15" ht="15.75" thickBot="1" x14ac:dyDescent="0.3">
      <c r="A12" s="45" t="s">
        <v>204</v>
      </c>
      <c r="B12" s="43">
        <f>MIN(100000000, B7+B8+B9+B10+B11)</f>
        <v>5587917</v>
      </c>
      <c r="C12" s="43">
        <f>MIN(100000000, C7+C8+C9+C10+C11)</f>
        <v>11238867</v>
      </c>
      <c r="D12" s="43">
        <f>MIN(100000000, D7+D8+D9+D10+D11)</f>
        <v>94597136</v>
      </c>
      <c r="E12" s="43">
        <f t="shared" ref="E12:L12" si="0">MIN(100000000, E7+E8+E9+E10+E11)</f>
        <v>90450769.049999997</v>
      </c>
      <c r="F12" s="43">
        <f t="shared" si="0"/>
        <v>98341067</v>
      </c>
      <c r="G12" s="43">
        <f t="shared" si="0"/>
        <v>93762636.469999999</v>
      </c>
      <c r="H12" s="43">
        <f t="shared" si="0"/>
        <v>88753660.909999996</v>
      </c>
      <c r="I12" s="43">
        <f>SUM(I7:I11)</f>
        <v>116011663.16500001</v>
      </c>
      <c r="J12" s="43">
        <f t="shared" si="0"/>
        <v>0</v>
      </c>
      <c r="K12" s="43">
        <f t="shared" si="0"/>
        <v>0</v>
      </c>
      <c r="L12" s="43">
        <f t="shared" si="0"/>
        <v>0</v>
      </c>
      <c r="M12" s="183">
        <f>SUM(M7:M11)</f>
        <v>598743716.59499991</v>
      </c>
      <c r="N12" s="184"/>
      <c r="O12" s="236"/>
    </row>
    <row r="13" spans="1:15" ht="63.75" x14ac:dyDescent="0.2">
      <c r="A13" s="185" t="s">
        <v>205</v>
      </c>
      <c r="B13" s="38"/>
      <c r="C13" s="38"/>
      <c r="D13" s="38"/>
      <c r="E13" s="38"/>
      <c r="F13" s="38"/>
      <c r="G13" s="38"/>
      <c r="H13" s="38"/>
      <c r="I13" s="38"/>
      <c r="J13" s="38"/>
      <c r="K13" s="38"/>
      <c r="L13" s="38"/>
      <c r="M13" s="38"/>
      <c r="N13" s="38"/>
    </row>
    <row r="14" spans="1:15" ht="51" x14ac:dyDescent="0.2">
      <c r="A14" s="185" t="s">
        <v>265</v>
      </c>
      <c r="B14" s="38"/>
      <c r="C14" s="38"/>
      <c r="D14" s="38"/>
      <c r="E14" s="38"/>
      <c r="F14" s="38"/>
      <c r="G14" s="38"/>
      <c r="H14" s="38"/>
      <c r="I14" s="38"/>
      <c r="J14" s="38"/>
      <c r="K14" s="38"/>
      <c r="L14" s="38"/>
      <c r="M14" s="38"/>
      <c r="N14" s="38"/>
    </row>
    <row r="15" spans="1:15" x14ac:dyDescent="0.2">
      <c r="A15" s="186"/>
      <c r="B15" s="186"/>
      <c r="C15" s="186"/>
      <c r="D15" s="26"/>
      <c r="E15" s="26"/>
      <c r="F15" s="26"/>
      <c r="G15" s="26"/>
      <c r="H15" s="26"/>
      <c r="I15" s="26"/>
      <c r="J15" s="26"/>
      <c r="K15" s="26"/>
      <c r="L15" s="26"/>
      <c r="M15" s="34"/>
      <c r="N15" s="187"/>
    </row>
    <row r="16" spans="1:15" ht="13.5" thickBot="1" x14ac:dyDescent="0.25">
      <c r="A16" s="142" t="s">
        <v>206</v>
      </c>
      <c r="B16" s="186"/>
      <c r="C16" s="186"/>
      <c r="D16" s="26"/>
      <c r="E16" s="26"/>
      <c r="F16" s="26"/>
      <c r="G16" s="26"/>
      <c r="H16" s="26"/>
      <c r="I16" s="26"/>
      <c r="J16" s="26"/>
      <c r="K16" s="26"/>
      <c r="L16" s="26"/>
      <c r="M16" s="34"/>
      <c r="N16" s="187"/>
    </row>
    <row r="17" spans="1:14" ht="26.25" thickBot="1" x14ac:dyDescent="0.25">
      <c r="A17" s="36" t="s">
        <v>201</v>
      </c>
      <c r="B17" s="51">
        <v>2016</v>
      </c>
      <c r="C17" s="51">
        <v>2017</v>
      </c>
      <c r="D17" s="51">
        <v>2018</v>
      </c>
      <c r="E17" s="51">
        <v>2019</v>
      </c>
      <c r="F17" s="174" t="s">
        <v>207</v>
      </c>
      <c r="G17" s="51">
        <v>2020</v>
      </c>
      <c r="H17" s="51">
        <v>2021</v>
      </c>
      <c r="I17" s="51">
        <v>2022</v>
      </c>
      <c r="J17" s="51">
        <v>2023</v>
      </c>
      <c r="K17" s="51">
        <v>2024</v>
      </c>
      <c r="L17" s="51">
        <v>2025</v>
      </c>
      <c r="M17" s="177" t="s">
        <v>3</v>
      </c>
    </row>
    <row r="18" spans="1:14" x14ac:dyDescent="0.2">
      <c r="A18" s="130" t="s">
        <v>181</v>
      </c>
      <c r="B18" s="96">
        <f t="shared" ref="B18:L18" si="1">B7*0.9</f>
        <v>1740991.5</v>
      </c>
      <c r="C18" s="96">
        <f t="shared" si="1"/>
        <v>4359110.4000000004</v>
      </c>
      <c r="D18" s="96">
        <f t="shared" si="1"/>
        <v>39330000</v>
      </c>
      <c r="E18" s="96">
        <f t="shared" si="1"/>
        <v>33963300</v>
      </c>
      <c r="F18" s="96">
        <f t="shared" si="1"/>
        <v>31620584.699999999</v>
      </c>
      <c r="G18" s="96">
        <f t="shared" si="1"/>
        <v>34898605.200000003</v>
      </c>
      <c r="H18" s="96">
        <f t="shared" si="1"/>
        <v>28448279.100000001</v>
      </c>
      <c r="I18" s="96">
        <f t="shared" si="1"/>
        <v>20715978.091499999</v>
      </c>
      <c r="J18" s="96">
        <f t="shared" si="1"/>
        <v>0</v>
      </c>
      <c r="K18" s="96">
        <f t="shared" si="1"/>
        <v>0</v>
      </c>
      <c r="L18" s="96">
        <f t="shared" si="1"/>
        <v>0</v>
      </c>
      <c r="M18" s="178">
        <f>SUM(B18:L18)</f>
        <v>195076848.99150002</v>
      </c>
      <c r="N18" s="179"/>
    </row>
    <row r="19" spans="1:14" x14ac:dyDescent="0.2">
      <c r="A19" s="131" t="s">
        <v>182</v>
      </c>
      <c r="B19" s="96">
        <f t="shared" ref="B19:L19" si="2">B8*0.9</f>
        <v>2733250.5</v>
      </c>
      <c r="C19" s="96">
        <f t="shared" si="2"/>
        <v>4536250.2</v>
      </c>
      <c r="D19" s="96">
        <f t="shared" si="2"/>
        <v>35213204.700000003</v>
      </c>
      <c r="E19" s="96">
        <f t="shared" si="2"/>
        <v>36768271.5</v>
      </c>
      <c r="F19" s="96">
        <f t="shared" si="2"/>
        <v>45542591.100000001</v>
      </c>
      <c r="G19" s="96">
        <f t="shared" si="2"/>
        <v>37689090.300000004</v>
      </c>
      <c r="H19" s="96">
        <f t="shared" si="2"/>
        <v>40208400</v>
      </c>
      <c r="I19" s="96">
        <f t="shared" si="2"/>
        <v>66027600</v>
      </c>
      <c r="J19" s="96">
        <f t="shared" si="2"/>
        <v>0</v>
      </c>
      <c r="K19" s="96">
        <f t="shared" si="2"/>
        <v>0</v>
      </c>
      <c r="L19" s="96">
        <f t="shared" si="2"/>
        <v>0</v>
      </c>
      <c r="M19" s="180">
        <f>SUM(B19:L19)</f>
        <v>268718658.30000001</v>
      </c>
      <c r="N19" s="181"/>
    </row>
    <row r="20" spans="1:14" x14ac:dyDescent="0.2">
      <c r="A20" s="131" t="s">
        <v>193</v>
      </c>
      <c r="B20" s="96">
        <f t="shared" ref="B20:L20" si="3">B9*0.9</f>
        <v>0</v>
      </c>
      <c r="C20" s="96">
        <f t="shared" si="3"/>
        <v>0</v>
      </c>
      <c r="D20" s="96">
        <f t="shared" si="3"/>
        <v>9270000</v>
      </c>
      <c r="E20" s="96">
        <f t="shared" si="3"/>
        <v>9104076</v>
      </c>
      <c r="F20" s="96">
        <f t="shared" si="3"/>
        <v>11343784.5</v>
      </c>
      <c r="G20" s="96">
        <f t="shared" si="3"/>
        <v>10294956.9</v>
      </c>
      <c r="H20" s="96">
        <f t="shared" si="3"/>
        <v>9831156.3000000007</v>
      </c>
      <c r="I20" s="96">
        <f t="shared" si="3"/>
        <v>17308193.400000002</v>
      </c>
      <c r="J20" s="96">
        <f t="shared" si="3"/>
        <v>0</v>
      </c>
      <c r="K20" s="96">
        <f t="shared" si="3"/>
        <v>0</v>
      </c>
      <c r="L20" s="96">
        <f t="shared" si="3"/>
        <v>0</v>
      </c>
      <c r="M20" s="182">
        <f>SUM(B20:L20)</f>
        <v>67152167.100000009</v>
      </c>
      <c r="N20" s="181"/>
    </row>
    <row r="21" spans="1:14" x14ac:dyDescent="0.2">
      <c r="A21" s="131" t="s">
        <v>183</v>
      </c>
      <c r="B21" s="96">
        <f t="shared" ref="B21:L21" si="4">B10*0.9</f>
        <v>422442.9</v>
      </c>
      <c r="C21" s="96">
        <f t="shared" si="4"/>
        <v>961290.9</v>
      </c>
      <c r="D21" s="96">
        <f t="shared" si="4"/>
        <v>1009512</v>
      </c>
      <c r="E21" s="96">
        <f t="shared" si="4"/>
        <v>1150527.6449999998</v>
      </c>
      <c r="F21" s="96">
        <f t="shared" si="4"/>
        <v>0</v>
      </c>
      <c r="G21" s="96">
        <f t="shared" si="4"/>
        <v>1177393.923</v>
      </c>
      <c r="H21" s="96">
        <f t="shared" si="4"/>
        <v>1090331.919</v>
      </c>
      <c r="I21" s="96">
        <f t="shared" si="4"/>
        <v>358725.35700000002</v>
      </c>
      <c r="J21" s="96">
        <f t="shared" si="4"/>
        <v>0</v>
      </c>
      <c r="K21" s="96">
        <f t="shared" si="4"/>
        <v>0</v>
      </c>
      <c r="L21" s="96">
        <f t="shared" si="4"/>
        <v>0</v>
      </c>
      <c r="M21" s="182">
        <f>SUM(B21:L21)</f>
        <v>6170224.6439999985</v>
      </c>
      <c r="N21" s="181"/>
    </row>
    <row r="22" spans="1:14" ht="13.5" thickBot="1" x14ac:dyDescent="0.25">
      <c r="A22" s="132" t="s">
        <v>184</v>
      </c>
      <c r="B22" s="96">
        <f t="shared" ref="B22:L22" si="5">B11*0.9</f>
        <v>132440.4</v>
      </c>
      <c r="C22" s="96">
        <f t="shared" si="5"/>
        <v>258328.80000000002</v>
      </c>
      <c r="D22" s="96">
        <f t="shared" si="5"/>
        <v>314705.7</v>
      </c>
      <c r="E22" s="96">
        <f t="shared" si="5"/>
        <v>419517</v>
      </c>
      <c r="F22" s="96">
        <f t="shared" si="5"/>
        <v>0</v>
      </c>
      <c r="G22" s="96">
        <f t="shared" si="5"/>
        <v>326326.5</v>
      </c>
      <c r="H22" s="96">
        <f t="shared" si="5"/>
        <v>300127.5</v>
      </c>
      <c r="I22" s="96">
        <f t="shared" si="5"/>
        <v>0</v>
      </c>
      <c r="J22" s="96">
        <f t="shared" si="5"/>
        <v>0</v>
      </c>
      <c r="K22" s="96">
        <f t="shared" si="5"/>
        <v>0</v>
      </c>
      <c r="L22" s="96">
        <f t="shared" si="5"/>
        <v>0</v>
      </c>
      <c r="M22" s="182">
        <f>SUM(B22:L22)</f>
        <v>1751445.9</v>
      </c>
      <c r="N22" s="181"/>
    </row>
    <row r="23" spans="1:14" ht="13.5" thickBot="1" x14ac:dyDescent="0.25">
      <c r="A23" s="45" t="s">
        <v>208</v>
      </c>
      <c r="B23" s="188">
        <f>SUM(B18:B22)</f>
        <v>5029125.3000000007</v>
      </c>
      <c r="C23" s="188">
        <f t="shared" ref="C23:M23" si="6">SUM(C18:C22)</f>
        <v>10114980.300000003</v>
      </c>
      <c r="D23" s="188">
        <f t="shared" si="6"/>
        <v>85137422.400000006</v>
      </c>
      <c r="E23" s="188">
        <f t="shared" si="6"/>
        <v>81405692.144999996</v>
      </c>
      <c r="F23" s="188">
        <f t="shared" si="6"/>
        <v>88506960.299999997</v>
      </c>
      <c r="G23" s="188">
        <f t="shared" si="6"/>
        <v>84386372.822999999</v>
      </c>
      <c r="H23" s="188">
        <f t="shared" si="6"/>
        <v>79878294.818999991</v>
      </c>
      <c r="I23" s="188">
        <f t="shared" si="6"/>
        <v>104410496.8485</v>
      </c>
      <c r="J23" s="188">
        <f t="shared" si="6"/>
        <v>0</v>
      </c>
      <c r="K23" s="188">
        <f t="shared" si="6"/>
        <v>0</v>
      </c>
      <c r="L23" s="188">
        <f t="shared" si="6"/>
        <v>0</v>
      </c>
      <c r="M23" s="188">
        <f t="shared" si="6"/>
        <v>538869344.93550003</v>
      </c>
      <c r="N23" s="184"/>
    </row>
    <row r="24" spans="1:14" x14ac:dyDescent="0.2">
      <c r="A24" s="189"/>
      <c r="B24" s="190"/>
      <c r="C24" s="38"/>
      <c r="D24" s="38"/>
      <c r="E24" s="38"/>
      <c r="F24" s="38"/>
      <c r="G24" s="38"/>
      <c r="H24" s="38"/>
      <c r="I24" s="38"/>
      <c r="J24" s="38"/>
      <c r="K24" s="38"/>
      <c r="L24" s="38"/>
      <c r="M24" s="38"/>
      <c r="N24" s="38"/>
    </row>
    <row r="25" spans="1:14" x14ac:dyDescent="0.2">
      <c r="A25" s="186"/>
      <c r="B25" s="186"/>
      <c r="C25" s="186"/>
      <c r="D25" s="26"/>
      <c r="E25" s="26"/>
      <c r="F25" s="26"/>
      <c r="G25" s="26"/>
      <c r="H25" s="26"/>
      <c r="I25" s="26"/>
      <c r="J25" s="26"/>
      <c r="K25" s="26"/>
      <c r="L25" s="26"/>
      <c r="M25" s="34"/>
      <c r="N25" s="187"/>
    </row>
    <row r="26" spans="1:14" ht="13.5" thickBot="1" x14ac:dyDescent="0.25">
      <c r="A26" s="142" t="s">
        <v>209</v>
      </c>
      <c r="B26" s="186"/>
      <c r="C26" s="186"/>
      <c r="D26" s="26"/>
      <c r="E26" s="26"/>
      <c r="F26" s="26"/>
      <c r="G26" s="26"/>
      <c r="H26" s="26"/>
      <c r="I26" s="26"/>
      <c r="J26" s="26"/>
      <c r="K26" s="26"/>
      <c r="L26" s="26"/>
      <c r="M26" s="34"/>
      <c r="N26" s="187"/>
    </row>
    <row r="27" spans="1:14" ht="26.25" thickBot="1" x14ac:dyDescent="0.25">
      <c r="A27" s="36" t="s">
        <v>201</v>
      </c>
      <c r="B27" s="51">
        <v>2016</v>
      </c>
      <c r="C27" s="51">
        <v>2017</v>
      </c>
      <c r="D27" s="51">
        <v>2018</v>
      </c>
      <c r="E27" s="51">
        <v>2019</v>
      </c>
      <c r="F27" s="174" t="s">
        <v>207</v>
      </c>
      <c r="G27" s="51">
        <v>2020</v>
      </c>
      <c r="H27" s="51">
        <v>2021</v>
      </c>
      <c r="I27" s="51">
        <v>2022</v>
      </c>
      <c r="J27" s="51">
        <v>2023</v>
      </c>
      <c r="K27" s="51">
        <v>2024</v>
      </c>
      <c r="L27" s="51">
        <v>2025</v>
      </c>
      <c r="M27" s="177" t="s">
        <v>3</v>
      </c>
    </row>
    <row r="28" spans="1:14" x14ac:dyDescent="0.2">
      <c r="A28" s="130" t="s">
        <v>181</v>
      </c>
      <c r="B28" s="96">
        <f t="shared" ref="B28:L28" si="7">B7*0.1</f>
        <v>193443.5</v>
      </c>
      <c r="C28" s="96">
        <f t="shared" si="7"/>
        <v>484345.60000000003</v>
      </c>
      <c r="D28" s="96">
        <f t="shared" si="7"/>
        <v>4370000</v>
      </c>
      <c r="E28" s="96">
        <f t="shared" si="7"/>
        <v>3773700</v>
      </c>
      <c r="F28" s="96">
        <f t="shared" si="7"/>
        <v>3513398.3000000003</v>
      </c>
      <c r="G28" s="96">
        <f t="shared" si="7"/>
        <v>3877622.8000000003</v>
      </c>
      <c r="H28" s="96">
        <f t="shared" si="7"/>
        <v>3160919.9000000004</v>
      </c>
      <c r="I28" s="96">
        <f t="shared" si="7"/>
        <v>2301775.3435</v>
      </c>
      <c r="J28" s="96">
        <f t="shared" si="7"/>
        <v>0</v>
      </c>
      <c r="K28" s="96">
        <f t="shared" si="7"/>
        <v>0</v>
      </c>
      <c r="L28" s="96">
        <f t="shared" si="7"/>
        <v>0</v>
      </c>
      <c r="M28" s="178">
        <f>SUM(B28:L28)</f>
        <v>21675205.443500001</v>
      </c>
      <c r="N28" s="179"/>
    </row>
    <row r="29" spans="1:14" x14ac:dyDescent="0.2">
      <c r="A29" s="131" t="s">
        <v>182</v>
      </c>
      <c r="B29" s="96">
        <f t="shared" ref="B29:L29" si="8">B8*0.1</f>
        <v>303694.5</v>
      </c>
      <c r="C29" s="96">
        <f t="shared" si="8"/>
        <v>504027.80000000005</v>
      </c>
      <c r="D29" s="96">
        <f t="shared" si="8"/>
        <v>3912578.3000000003</v>
      </c>
      <c r="E29" s="96">
        <f t="shared" si="8"/>
        <v>4085363.5</v>
      </c>
      <c r="F29" s="96">
        <f t="shared" si="8"/>
        <v>5060287.9000000004</v>
      </c>
      <c r="G29" s="96">
        <f t="shared" si="8"/>
        <v>4187676.7</v>
      </c>
      <c r="H29" s="96">
        <f t="shared" si="8"/>
        <v>4467600</v>
      </c>
      <c r="I29" s="96">
        <f t="shared" si="8"/>
        <v>7336400</v>
      </c>
      <c r="J29" s="96">
        <f t="shared" si="8"/>
        <v>0</v>
      </c>
      <c r="K29" s="96">
        <f t="shared" si="8"/>
        <v>0</v>
      </c>
      <c r="L29" s="96">
        <f t="shared" si="8"/>
        <v>0</v>
      </c>
      <c r="M29" s="180">
        <f>SUM(B29:L29)</f>
        <v>29857628.700000003</v>
      </c>
      <c r="N29" s="181"/>
    </row>
    <row r="30" spans="1:14" x14ac:dyDescent="0.2">
      <c r="A30" s="131" t="s">
        <v>193</v>
      </c>
      <c r="B30" s="96">
        <f t="shared" ref="B30:L30" si="9">B9*0.1</f>
        <v>0</v>
      </c>
      <c r="C30" s="96">
        <f t="shared" si="9"/>
        <v>0</v>
      </c>
      <c r="D30" s="96">
        <f t="shared" si="9"/>
        <v>1030000</v>
      </c>
      <c r="E30" s="96">
        <f t="shared" si="9"/>
        <v>1011564</v>
      </c>
      <c r="F30" s="96">
        <f t="shared" si="9"/>
        <v>1260420.5</v>
      </c>
      <c r="G30" s="96">
        <f t="shared" si="9"/>
        <v>1143884.1000000001</v>
      </c>
      <c r="H30" s="96">
        <f t="shared" si="9"/>
        <v>1092350.7</v>
      </c>
      <c r="I30" s="96">
        <f t="shared" si="9"/>
        <v>1923132.6</v>
      </c>
      <c r="J30" s="96">
        <f t="shared" si="9"/>
        <v>0</v>
      </c>
      <c r="K30" s="96">
        <f t="shared" si="9"/>
        <v>0</v>
      </c>
      <c r="L30" s="96">
        <f t="shared" si="9"/>
        <v>0</v>
      </c>
      <c r="M30" s="182">
        <f>SUM(B30:L30)</f>
        <v>7461351.9000000004</v>
      </c>
      <c r="N30" s="181"/>
    </row>
    <row r="31" spans="1:14" x14ac:dyDescent="0.2">
      <c r="A31" s="131" t="s">
        <v>183</v>
      </c>
      <c r="B31" s="96">
        <f t="shared" ref="B31:L31" si="10">B10*0.1</f>
        <v>46938.100000000006</v>
      </c>
      <c r="C31" s="96">
        <f t="shared" si="10"/>
        <v>106810.1</v>
      </c>
      <c r="D31" s="96">
        <f t="shared" si="10"/>
        <v>112168</v>
      </c>
      <c r="E31" s="96">
        <f t="shared" si="10"/>
        <v>127836.40499999998</v>
      </c>
      <c r="F31" s="96">
        <f t="shared" si="10"/>
        <v>0</v>
      </c>
      <c r="G31" s="96">
        <f t="shared" si="10"/>
        <v>130821.54700000001</v>
      </c>
      <c r="H31" s="96">
        <f t="shared" si="10"/>
        <v>121147.99099999999</v>
      </c>
      <c r="I31" s="96">
        <f t="shared" si="10"/>
        <v>39858.373</v>
      </c>
      <c r="J31" s="96">
        <f t="shared" si="10"/>
        <v>0</v>
      </c>
      <c r="K31" s="96">
        <f t="shared" si="10"/>
        <v>0</v>
      </c>
      <c r="L31" s="96">
        <f t="shared" si="10"/>
        <v>0</v>
      </c>
      <c r="M31" s="182">
        <f>SUM(B31:L31)</f>
        <v>685580.51600000006</v>
      </c>
      <c r="N31" s="181"/>
    </row>
    <row r="32" spans="1:14" ht="13.5" thickBot="1" x14ac:dyDescent="0.25">
      <c r="A32" s="132" t="s">
        <v>184</v>
      </c>
      <c r="B32" s="96">
        <f t="shared" ref="B32:L32" si="11">B11*0.1</f>
        <v>14715.6</v>
      </c>
      <c r="C32" s="96">
        <f t="shared" si="11"/>
        <v>28703.200000000001</v>
      </c>
      <c r="D32" s="96">
        <f t="shared" si="11"/>
        <v>34967.300000000003</v>
      </c>
      <c r="E32" s="96">
        <f t="shared" si="11"/>
        <v>46613</v>
      </c>
      <c r="F32" s="96">
        <f t="shared" si="11"/>
        <v>0</v>
      </c>
      <c r="G32" s="96">
        <f t="shared" si="11"/>
        <v>36258.5</v>
      </c>
      <c r="H32" s="96">
        <f t="shared" si="11"/>
        <v>33347.5</v>
      </c>
      <c r="I32" s="96">
        <f t="shared" si="11"/>
        <v>0</v>
      </c>
      <c r="J32" s="96">
        <f t="shared" si="11"/>
        <v>0</v>
      </c>
      <c r="K32" s="96">
        <f t="shared" si="11"/>
        <v>0</v>
      </c>
      <c r="L32" s="96">
        <f t="shared" si="11"/>
        <v>0</v>
      </c>
      <c r="M32" s="182">
        <f>SUM(B32:L32)</f>
        <v>194605.1</v>
      </c>
      <c r="N32" s="181"/>
    </row>
    <row r="33" spans="1:14" ht="13.5" thickBot="1" x14ac:dyDescent="0.25">
      <c r="A33" s="45" t="s">
        <v>210</v>
      </c>
      <c r="B33" s="188">
        <f>SUM(B28:B32)</f>
        <v>558791.69999999995</v>
      </c>
      <c r="C33" s="188">
        <f t="shared" ref="C33:M33" si="12">SUM(C28:C32)</f>
        <v>1123886.7000000002</v>
      </c>
      <c r="D33" s="188">
        <f t="shared" si="12"/>
        <v>9459713.6000000015</v>
      </c>
      <c r="E33" s="188">
        <f t="shared" si="12"/>
        <v>9045076.9049999993</v>
      </c>
      <c r="F33" s="188">
        <f t="shared" si="12"/>
        <v>9834106.7000000011</v>
      </c>
      <c r="G33" s="188">
        <f t="shared" si="12"/>
        <v>9376263.6469999999</v>
      </c>
      <c r="H33" s="188">
        <f t="shared" si="12"/>
        <v>8875366.091</v>
      </c>
      <c r="I33" s="188">
        <f t="shared" si="12"/>
        <v>11601166.316499999</v>
      </c>
      <c r="J33" s="188">
        <f t="shared" si="12"/>
        <v>0</v>
      </c>
      <c r="K33" s="188">
        <f t="shared" si="12"/>
        <v>0</v>
      </c>
      <c r="L33" s="188">
        <f t="shared" si="12"/>
        <v>0</v>
      </c>
      <c r="M33" s="188">
        <f t="shared" si="12"/>
        <v>59874371.659500003</v>
      </c>
      <c r="N33" s="184"/>
    </row>
    <row r="34" spans="1:14" ht="38.25" customHeight="1" x14ac:dyDescent="0.2">
      <c r="A34" s="167" t="s">
        <v>211</v>
      </c>
      <c r="B34" s="191"/>
      <c r="C34" s="191"/>
      <c r="D34" s="191"/>
      <c r="E34" s="191"/>
      <c r="F34" s="191"/>
      <c r="G34" s="191"/>
      <c r="H34" s="191"/>
      <c r="I34" s="191"/>
      <c r="J34" s="191"/>
      <c r="K34" s="191"/>
      <c r="L34" s="191"/>
      <c r="M34" s="191"/>
    </row>
    <row r="35" spans="1:14" x14ac:dyDescent="0.2">
      <c r="A35" s="192"/>
      <c r="B35" s="191"/>
      <c r="C35" s="191"/>
      <c r="D35" s="191"/>
      <c r="E35" s="191"/>
      <c r="F35" s="191"/>
      <c r="G35" s="191"/>
      <c r="H35" s="191"/>
      <c r="I35" s="191"/>
      <c r="J35" s="191"/>
      <c r="K35" s="191"/>
      <c r="L35" s="191"/>
      <c r="M35" s="19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54"/>
  <sheetViews>
    <sheetView zoomScale="90" zoomScaleNormal="90" workbookViewId="0">
      <pane xSplit="1" topLeftCell="B1" activePane="topRight" state="frozen"/>
      <selection pane="topRight" activeCell="B3" sqref="B3"/>
    </sheetView>
  </sheetViews>
  <sheetFormatPr defaultColWidth="9.140625" defaultRowHeight="15" x14ac:dyDescent="0.25"/>
  <cols>
    <col min="1" max="1" width="60.5703125" style="12" customWidth="1"/>
    <col min="2" max="2" width="33.28515625" style="12" bestFit="1" customWidth="1"/>
    <col min="3" max="15" width="17.42578125" style="13" customWidth="1"/>
    <col min="16" max="16" width="45.85546875" style="12" customWidth="1"/>
    <col min="17" max="17" width="11.140625" style="12" customWidth="1"/>
    <col min="18" max="18" width="11.5703125" style="12" customWidth="1"/>
    <col min="19" max="19" width="13.42578125" style="12" customWidth="1"/>
    <col min="20" max="20" width="11.28515625" style="12" bestFit="1" customWidth="1"/>
    <col min="21" max="16384" width="9.140625" style="12"/>
  </cols>
  <sheetData>
    <row r="1" spans="1:19" s="3" customFormat="1" ht="15.75" x14ac:dyDescent="0.25">
      <c r="A1" s="149" t="str">
        <f>'1. Expenditures'!A1</f>
        <v>SOMAH Program Administrator</v>
      </c>
      <c r="C1" s="31"/>
      <c r="D1" s="31"/>
      <c r="E1" s="31"/>
      <c r="F1" s="31"/>
      <c r="G1" s="31"/>
      <c r="H1" s="31"/>
      <c r="I1" s="31"/>
      <c r="J1" s="31"/>
      <c r="K1" s="31"/>
      <c r="L1" s="31"/>
      <c r="M1" s="31"/>
      <c r="N1" s="31"/>
      <c r="O1" s="31"/>
      <c r="Q1" s="2"/>
      <c r="R1" s="2"/>
      <c r="S1" s="2"/>
    </row>
    <row r="2" spans="1:19" x14ac:dyDescent="0.25">
      <c r="A2" s="226" t="str">
        <f>'1. Expenditures'!A2</f>
        <v>Reporting Date: July 29, 2022</v>
      </c>
      <c r="B2" s="8"/>
      <c r="C2" s="42"/>
      <c r="D2" s="42"/>
      <c r="E2" s="32"/>
      <c r="F2" s="32"/>
      <c r="G2" s="32"/>
      <c r="H2" s="32"/>
      <c r="I2" s="32"/>
      <c r="J2" s="32"/>
      <c r="K2" s="32"/>
      <c r="L2" s="32"/>
      <c r="M2" s="32"/>
      <c r="N2" s="32"/>
      <c r="O2" s="32"/>
      <c r="P2" s="10"/>
      <c r="Q2" s="10"/>
      <c r="R2" s="10"/>
      <c r="S2" s="10"/>
    </row>
    <row r="3" spans="1:19" x14ac:dyDescent="0.25">
      <c r="A3" s="226" t="str">
        <f>'1. Expenditures'!A3</f>
        <v>Reporting Data Through: June 30, 2022</v>
      </c>
      <c r="B3" s="8"/>
      <c r="C3" s="42"/>
      <c r="D3" s="42"/>
      <c r="E3" s="32"/>
      <c r="F3" s="32"/>
      <c r="G3" s="32"/>
      <c r="H3" s="32"/>
      <c r="I3" s="32"/>
      <c r="J3" s="32"/>
      <c r="K3" s="32"/>
      <c r="L3" s="32"/>
      <c r="M3" s="32"/>
      <c r="N3" s="32"/>
      <c r="O3" s="32"/>
      <c r="P3" s="10"/>
      <c r="Q3" s="10"/>
      <c r="R3" s="10"/>
      <c r="S3" s="10"/>
    </row>
    <row r="4" spans="1:19" x14ac:dyDescent="0.25">
      <c r="B4" s="30"/>
      <c r="D4" s="32"/>
      <c r="E4" s="32"/>
      <c r="F4" s="32"/>
      <c r="G4" s="32"/>
      <c r="H4" s="32"/>
      <c r="I4" s="32"/>
      <c r="J4" s="32"/>
      <c r="K4" s="32"/>
      <c r="L4" s="32"/>
      <c r="M4" s="32"/>
      <c r="N4" s="32"/>
      <c r="O4" s="32"/>
      <c r="P4" s="10"/>
      <c r="Q4" s="10"/>
      <c r="R4" s="10"/>
      <c r="S4" s="10"/>
    </row>
    <row r="5" spans="1:19" x14ac:dyDescent="0.25">
      <c r="B5" s="30"/>
      <c r="D5" s="32"/>
      <c r="E5" s="32"/>
      <c r="F5" s="32"/>
      <c r="G5" s="32"/>
      <c r="H5" s="32"/>
      <c r="I5" s="32"/>
      <c r="J5" s="32"/>
      <c r="K5" s="32"/>
      <c r="L5" s="32"/>
      <c r="M5" s="32"/>
      <c r="N5" s="32"/>
      <c r="O5" s="32"/>
      <c r="P5" s="10"/>
      <c r="Q5" s="10"/>
      <c r="R5" s="10"/>
      <c r="S5" s="10"/>
    </row>
    <row r="6" spans="1:19" ht="15.75" thickBot="1" x14ac:dyDescent="0.3">
      <c r="A6" s="143" t="s">
        <v>212</v>
      </c>
      <c r="B6" s="30"/>
      <c r="D6" s="32"/>
      <c r="E6" s="32"/>
      <c r="F6" s="32"/>
      <c r="G6" s="32"/>
      <c r="H6" s="32"/>
      <c r="I6" s="32"/>
      <c r="J6" s="32"/>
      <c r="K6" s="32"/>
      <c r="L6" s="32"/>
      <c r="M6" s="32"/>
      <c r="N6" s="32"/>
      <c r="O6" s="32"/>
      <c r="P6" s="10"/>
      <c r="Q6" s="10"/>
      <c r="R6" s="10"/>
      <c r="S6" s="10"/>
    </row>
    <row r="7" spans="1:19" ht="16.5" thickBot="1" x14ac:dyDescent="0.3">
      <c r="A7" s="17" t="s">
        <v>107</v>
      </c>
      <c r="B7" s="22" t="s">
        <v>5</v>
      </c>
      <c r="C7" s="23">
        <v>2018</v>
      </c>
      <c r="D7" s="23" t="s">
        <v>112</v>
      </c>
      <c r="E7" s="32"/>
      <c r="F7" s="32"/>
      <c r="G7" s="32"/>
      <c r="H7" s="32"/>
      <c r="I7" s="32"/>
      <c r="J7" s="32"/>
      <c r="K7" s="32"/>
      <c r="L7" s="32"/>
      <c r="M7" s="32"/>
      <c r="N7" s="32"/>
      <c r="O7" s="32"/>
      <c r="P7" s="10"/>
      <c r="Q7" s="10"/>
      <c r="R7" s="10"/>
      <c r="S7" s="10"/>
    </row>
    <row r="8" spans="1:19" ht="51" x14ac:dyDescent="0.25">
      <c r="A8" s="135" t="s">
        <v>108</v>
      </c>
      <c r="B8" s="126" t="s">
        <v>124</v>
      </c>
      <c r="C8" s="63">
        <v>447264.94</v>
      </c>
      <c r="D8" s="99">
        <v>505727.84249999985</v>
      </c>
      <c r="E8" s="32"/>
      <c r="F8" s="32"/>
      <c r="G8" s="32"/>
      <c r="H8" s="32"/>
      <c r="I8" s="32"/>
      <c r="J8" s="32"/>
      <c r="K8" s="32"/>
      <c r="L8" s="32"/>
      <c r="M8" s="32"/>
      <c r="N8" s="32"/>
      <c r="O8" s="32"/>
      <c r="P8" s="10"/>
      <c r="Q8" s="10"/>
      <c r="R8" s="10"/>
      <c r="S8" s="10"/>
    </row>
    <row r="9" spans="1:19" ht="38.25" x14ac:dyDescent="0.25">
      <c r="A9" s="135" t="s">
        <v>19</v>
      </c>
      <c r="B9" s="124" t="s">
        <v>164</v>
      </c>
      <c r="C9" s="66">
        <v>47468.69</v>
      </c>
      <c r="D9" s="100">
        <v>62651.269</v>
      </c>
      <c r="E9" s="32"/>
      <c r="F9" s="32"/>
      <c r="G9" s="32"/>
      <c r="H9" s="32"/>
      <c r="I9" s="32"/>
      <c r="J9" s="32"/>
      <c r="K9" s="32"/>
      <c r="L9" s="32"/>
      <c r="M9" s="32"/>
      <c r="N9" s="32"/>
      <c r="O9" s="32"/>
      <c r="P9" s="10"/>
      <c r="Q9" s="10"/>
      <c r="R9" s="10"/>
      <c r="S9" s="10"/>
    </row>
    <row r="10" spans="1:19" ht="38.25" x14ac:dyDescent="0.25">
      <c r="A10" s="135" t="s">
        <v>13</v>
      </c>
      <c r="B10" s="124" t="s">
        <v>125</v>
      </c>
      <c r="C10" s="66">
        <v>68595.7</v>
      </c>
      <c r="D10" s="101">
        <v>74420.759999999995</v>
      </c>
      <c r="E10" s="32"/>
      <c r="F10" s="32"/>
      <c r="G10" s="32"/>
      <c r="H10" s="32"/>
      <c r="I10" s="32"/>
      <c r="J10" s="32"/>
      <c r="K10" s="32"/>
      <c r="L10" s="32"/>
      <c r="M10" s="32"/>
      <c r="N10" s="32"/>
      <c r="O10" s="32"/>
      <c r="P10" s="10"/>
      <c r="Q10" s="10"/>
      <c r="R10" s="10"/>
      <c r="S10" s="10"/>
    </row>
    <row r="11" spans="1:19" ht="25.5" x14ac:dyDescent="0.25">
      <c r="A11" s="135" t="s">
        <v>17</v>
      </c>
      <c r="B11" s="126" t="s">
        <v>126</v>
      </c>
      <c r="C11" s="66">
        <v>24375.119999999999</v>
      </c>
      <c r="D11" s="66">
        <v>30119.42</v>
      </c>
      <c r="E11" s="32"/>
      <c r="F11" s="32"/>
      <c r="G11" s="32"/>
      <c r="H11" s="32"/>
      <c r="I11" s="32"/>
      <c r="J11" s="32"/>
      <c r="K11" s="32"/>
      <c r="L11" s="32"/>
      <c r="M11" s="32"/>
      <c r="N11" s="32"/>
      <c r="O11" s="32"/>
      <c r="P11" s="10"/>
      <c r="Q11" s="10"/>
      <c r="R11" s="10"/>
      <c r="S11" s="10"/>
    </row>
    <row r="12" spans="1:19" ht="25.5" x14ac:dyDescent="0.25">
      <c r="A12" s="135" t="s">
        <v>12</v>
      </c>
      <c r="B12" s="124" t="s">
        <v>127</v>
      </c>
      <c r="C12" s="66">
        <v>0</v>
      </c>
      <c r="D12" s="66">
        <v>1498.24</v>
      </c>
      <c r="E12" s="32"/>
      <c r="F12" s="32"/>
      <c r="G12" s="32"/>
      <c r="H12" s="32"/>
      <c r="I12" s="32"/>
      <c r="J12" s="32"/>
      <c r="K12" s="32"/>
      <c r="L12" s="32"/>
      <c r="M12" s="32"/>
      <c r="N12" s="32"/>
      <c r="O12" s="32"/>
      <c r="P12" s="10"/>
      <c r="Q12" s="10"/>
      <c r="R12" s="10"/>
      <c r="S12" s="10"/>
    </row>
    <row r="13" spans="1:19" ht="25.5" x14ac:dyDescent="0.25">
      <c r="A13" s="135" t="s">
        <v>109</v>
      </c>
      <c r="B13" s="124" t="s">
        <v>128</v>
      </c>
      <c r="C13" s="66">
        <v>0</v>
      </c>
      <c r="D13" s="66">
        <v>289.22000000000003</v>
      </c>
      <c r="E13" s="32"/>
      <c r="F13" s="32"/>
      <c r="G13" s="32"/>
      <c r="H13" s="32"/>
      <c r="I13" s="32"/>
      <c r="J13" s="32"/>
      <c r="K13" s="32"/>
      <c r="L13" s="32"/>
      <c r="M13" s="32"/>
      <c r="N13" s="32"/>
      <c r="O13" s="32"/>
      <c r="P13" s="10"/>
      <c r="Q13" s="10"/>
      <c r="R13" s="10"/>
      <c r="S13" s="10"/>
    </row>
    <row r="14" spans="1:19" ht="25.5" x14ac:dyDescent="0.25">
      <c r="A14" s="135" t="s">
        <v>6</v>
      </c>
      <c r="B14" s="126" t="s">
        <v>185</v>
      </c>
      <c r="C14" s="66">
        <v>5442.16</v>
      </c>
      <c r="D14" s="66">
        <v>12825.985000000001</v>
      </c>
      <c r="E14" s="32"/>
      <c r="F14" s="32"/>
      <c r="G14" s="32"/>
      <c r="H14" s="32"/>
      <c r="I14" s="32"/>
      <c r="J14" s="32"/>
      <c r="K14" s="32"/>
      <c r="L14" s="32"/>
      <c r="M14" s="32"/>
      <c r="N14" s="32"/>
      <c r="O14" s="32"/>
      <c r="P14" s="10"/>
      <c r="Q14" s="10"/>
      <c r="R14" s="10"/>
      <c r="S14" s="10"/>
    </row>
    <row r="15" spans="1:19" ht="15.75" thickBot="1" x14ac:dyDescent="0.3">
      <c r="A15" s="135" t="s">
        <v>110</v>
      </c>
      <c r="B15" s="124" t="s">
        <v>129</v>
      </c>
      <c r="C15" s="66">
        <f>108361.05+1194837.48</f>
        <v>1303198.53</v>
      </c>
      <c r="D15" s="66">
        <v>99151.985000000001</v>
      </c>
      <c r="E15" s="32"/>
      <c r="F15" s="32"/>
      <c r="G15" s="32"/>
      <c r="H15" s="32"/>
      <c r="I15" s="32"/>
      <c r="J15" s="32"/>
      <c r="K15" s="32"/>
      <c r="L15" s="32"/>
      <c r="M15" s="32"/>
      <c r="N15" s="32"/>
      <c r="O15" s="32"/>
      <c r="P15" s="10"/>
      <c r="Q15" s="10"/>
      <c r="R15" s="10"/>
      <c r="S15" s="10"/>
    </row>
    <row r="16" spans="1:19" ht="16.5" thickBot="1" x14ac:dyDescent="0.3">
      <c r="A16" s="20" t="s">
        <v>111</v>
      </c>
      <c r="B16" s="20"/>
      <c r="C16" s="21">
        <f t="shared" ref="C16:D16" si="0">SUM(C8:C15)</f>
        <v>1896345.1400000001</v>
      </c>
      <c r="D16" s="102">
        <f t="shared" si="0"/>
        <v>786684.72149999987</v>
      </c>
      <c r="E16" s="32"/>
      <c r="F16" s="32"/>
      <c r="G16" s="32"/>
      <c r="H16" s="32"/>
      <c r="I16" s="32"/>
      <c r="J16" s="32"/>
      <c r="K16" s="32"/>
      <c r="L16" s="32"/>
      <c r="M16" s="32"/>
      <c r="N16" s="32"/>
      <c r="O16" s="32"/>
      <c r="P16" s="10"/>
      <c r="Q16" s="10"/>
      <c r="R16" s="10"/>
      <c r="S16" s="10"/>
    </row>
    <row r="17" spans="1:19" x14ac:dyDescent="0.25">
      <c r="B17" s="30"/>
      <c r="D17" s="32"/>
      <c r="E17" s="32"/>
      <c r="F17" s="32"/>
      <c r="G17" s="32"/>
      <c r="H17" s="32"/>
      <c r="I17" s="32"/>
      <c r="J17" s="32"/>
      <c r="K17" s="32"/>
      <c r="L17" s="32"/>
      <c r="M17" s="32"/>
      <c r="N17" s="32"/>
      <c r="O17" s="32"/>
      <c r="P17" s="10"/>
      <c r="Q17" s="10"/>
      <c r="R17" s="10"/>
      <c r="S17" s="10"/>
    </row>
    <row r="18" spans="1:19" x14ac:dyDescent="0.25">
      <c r="B18" s="30"/>
      <c r="D18" s="32"/>
      <c r="E18" s="32"/>
      <c r="F18" s="32"/>
      <c r="G18" s="32"/>
      <c r="H18" s="32"/>
      <c r="I18" s="32"/>
      <c r="J18" s="32"/>
      <c r="K18" s="32"/>
      <c r="L18" s="32"/>
      <c r="M18" s="32"/>
      <c r="N18" s="32"/>
      <c r="O18" s="32"/>
      <c r="P18" s="10"/>
      <c r="Q18" s="10"/>
      <c r="R18" s="10"/>
      <c r="S18" s="10"/>
    </row>
    <row r="19" spans="1:19" ht="27" thickBot="1" x14ac:dyDescent="0.3">
      <c r="A19" s="143" t="s">
        <v>213</v>
      </c>
      <c r="B19" s="30"/>
      <c r="C19" s="32"/>
      <c r="D19" s="32"/>
      <c r="E19" s="32"/>
      <c r="F19" s="32"/>
      <c r="G19" s="32"/>
      <c r="H19" s="32"/>
      <c r="I19" s="32"/>
      <c r="J19" s="32"/>
      <c r="K19" s="32"/>
      <c r="L19" s="32"/>
      <c r="M19" s="32"/>
      <c r="N19" s="32"/>
      <c r="O19" s="32"/>
      <c r="P19" s="10"/>
      <c r="Q19" s="10"/>
      <c r="R19" s="10"/>
      <c r="S19" s="10"/>
    </row>
    <row r="20" spans="1:19" s="4" customFormat="1" ht="16.5" thickBot="1" x14ac:dyDescent="0.3">
      <c r="A20" s="17" t="s">
        <v>103</v>
      </c>
      <c r="B20" s="22" t="s">
        <v>5</v>
      </c>
      <c r="C20" s="23" t="s">
        <v>113</v>
      </c>
      <c r="D20" s="23">
        <v>2020</v>
      </c>
      <c r="E20" s="23">
        <v>2021</v>
      </c>
      <c r="F20" s="23">
        <v>2022</v>
      </c>
      <c r="G20" s="23">
        <v>2023</v>
      </c>
      <c r="H20" s="23">
        <v>2024</v>
      </c>
      <c r="I20" s="23">
        <v>2025</v>
      </c>
      <c r="J20" s="23">
        <v>2026</v>
      </c>
      <c r="K20" s="23">
        <v>2027</v>
      </c>
      <c r="L20" s="23">
        <v>2028</v>
      </c>
      <c r="M20" s="23">
        <v>2029</v>
      </c>
      <c r="N20" s="23">
        <v>2030</v>
      </c>
      <c r="O20" s="24" t="s">
        <v>3</v>
      </c>
      <c r="P20" s="18" t="s">
        <v>4</v>
      </c>
      <c r="R20" s="19"/>
      <c r="S20" s="19"/>
    </row>
    <row r="21" spans="1:19" ht="28.5" customHeight="1" x14ac:dyDescent="0.25">
      <c r="A21" s="116" t="s">
        <v>198</v>
      </c>
      <c r="B21" s="166" t="s">
        <v>294</v>
      </c>
      <c r="C21" s="99">
        <v>81472.593073000011</v>
      </c>
      <c r="D21" s="107">
        <v>163382.42800000001</v>
      </c>
      <c r="E21" s="107">
        <v>169513.96423997192</v>
      </c>
      <c r="F21" s="107">
        <v>78300.897947999998</v>
      </c>
      <c r="G21" s="65"/>
      <c r="H21" s="65"/>
      <c r="I21" s="65"/>
      <c r="J21" s="65"/>
      <c r="K21" s="65"/>
      <c r="L21" s="65"/>
      <c r="M21" s="65"/>
      <c r="N21" s="65"/>
      <c r="O21" s="15">
        <f>SUM(C21:N21)</f>
        <v>492669.88326097198</v>
      </c>
      <c r="P21" s="61"/>
    </row>
    <row r="22" spans="1:19" ht="25.5" x14ac:dyDescent="0.25">
      <c r="A22" s="116" t="s">
        <v>26</v>
      </c>
      <c r="B22" s="126" t="s">
        <v>130</v>
      </c>
      <c r="C22" s="99">
        <v>659848.64277300017</v>
      </c>
      <c r="D22" s="107">
        <v>1003703.5407000015</v>
      </c>
      <c r="E22" s="107">
        <v>982892.76619999972</v>
      </c>
      <c r="F22" s="107">
        <v>464883.4643262499</v>
      </c>
      <c r="G22" s="65"/>
      <c r="H22" s="65"/>
      <c r="I22" s="65"/>
      <c r="J22" s="65"/>
      <c r="K22" s="65"/>
      <c r="L22" s="65"/>
      <c r="M22" s="65"/>
      <c r="N22" s="65"/>
      <c r="O22" s="15">
        <f>SUM(C22:N22)</f>
        <v>3111328.4139992516</v>
      </c>
      <c r="P22" s="61"/>
    </row>
    <row r="23" spans="1:19" ht="38.25" x14ac:dyDescent="0.25">
      <c r="A23" s="117" t="s">
        <v>19</v>
      </c>
      <c r="B23" s="124" t="s">
        <v>165</v>
      </c>
      <c r="C23" s="100">
        <v>275476.58039999998</v>
      </c>
      <c r="D23" s="107">
        <v>348008.77249999996</v>
      </c>
      <c r="E23" s="107">
        <v>377373.58509999991</v>
      </c>
      <c r="F23" s="107">
        <v>195947.48499999993</v>
      </c>
      <c r="G23" s="68"/>
      <c r="H23" s="68"/>
      <c r="I23" s="68"/>
      <c r="J23" s="68"/>
      <c r="K23" s="69"/>
      <c r="L23" s="64"/>
      <c r="M23" s="64"/>
      <c r="N23" s="64"/>
      <c r="O23" s="15">
        <f t="shared" ref="O23:O33" si="1">SUM(C23:N23)</f>
        <v>1196806.4229999997</v>
      </c>
      <c r="P23" s="61"/>
      <c r="Q23" s="33"/>
    </row>
    <row r="24" spans="1:19" ht="25.5" x14ac:dyDescent="0.25">
      <c r="A24" s="118" t="s">
        <v>13</v>
      </c>
      <c r="B24" s="124" t="s">
        <v>131</v>
      </c>
      <c r="C24" s="101">
        <v>393611.09</v>
      </c>
      <c r="D24" s="107">
        <v>490504.99520000006</v>
      </c>
      <c r="E24" s="107">
        <v>324044.43</v>
      </c>
      <c r="F24" s="107">
        <v>171434.63749999998</v>
      </c>
      <c r="G24" s="68"/>
      <c r="H24" s="68"/>
      <c r="I24" s="68"/>
      <c r="J24" s="68"/>
      <c r="K24" s="70"/>
      <c r="L24" s="68"/>
      <c r="M24" s="68"/>
      <c r="N24" s="68"/>
      <c r="O24" s="15">
        <f t="shared" si="1"/>
        <v>1379595.1527</v>
      </c>
      <c r="P24" s="61"/>
      <c r="Q24" s="33"/>
    </row>
    <row r="25" spans="1:19" ht="51" x14ac:dyDescent="0.25">
      <c r="A25" s="118" t="s">
        <v>17</v>
      </c>
      <c r="B25" s="124" t="s">
        <v>132</v>
      </c>
      <c r="C25" s="66">
        <v>261742.16788200004</v>
      </c>
      <c r="D25" s="107">
        <v>560939.73100000015</v>
      </c>
      <c r="E25" s="107">
        <v>554579.30149475206</v>
      </c>
      <c r="F25" s="107">
        <v>301381.32474349998</v>
      </c>
      <c r="G25" s="71"/>
      <c r="H25" s="71"/>
      <c r="I25" s="69"/>
      <c r="J25" s="69"/>
      <c r="K25" s="68"/>
      <c r="L25" s="68"/>
      <c r="M25" s="68"/>
      <c r="N25" s="68"/>
      <c r="O25" s="15">
        <f t="shared" si="1"/>
        <v>1678642.5251202523</v>
      </c>
      <c r="P25" s="61"/>
      <c r="Q25" s="33"/>
    </row>
    <row r="26" spans="1:19" ht="25.5" x14ac:dyDescent="0.25">
      <c r="A26" s="118" t="s">
        <v>12</v>
      </c>
      <c r="B26" s="124" t="s">
        <v>133</v>
      </c>
      <c r="C26" s="103">
        <v>290063.04710000008</v>
      </c>
      <c r="D26" s="107">
        <v>595826.50000000093</v>
      </c>
      <c r="E26" s="107">
        <v>697744.84844794928</v>
      </c>
      <c r="F26" s="107">
        <v>330484.44397399976</v>
      </c>
      <c r="G26" s="70"/>
      <c r="H26" s="70"/>
      <c r="I26" s="67"/>
      <c r="J26" s="64"/>
      <c r="K26" s="68"/>
      <c r="L26" s="68"/>
      <c r="M26" s="68"/>
      <c r="N26" s="68"/>
      <c r="O26" s="15">
        <f t="shared" si="1"/>
        <v>1914118.8395219499</v>
      </c>
      <c r="P26" s="61"/>
      <c r="Q26" s="33"/>
    </row>
    <row r="27" spans="1:19" ht="25.5" x14ac:dyDescent="0.25">
      <c r="A27" s="118" t="s">
        <v>27</v>
      </c>
      <c r="B27" s="124" t="s">
        <v>134</v>
      </c>
      <c r="C27" s="103">
        <v>58518.409691000008</v>
      </c>
      <c r="D27" s="107">
        <v>3994.92</v>
      </c>
      <c r="E27" s="107">
        <v>97855.409999999989</v>
      </c>
      <c r="F27" s="107">
        <v>113977.4975</v>
      </c>
      <c r="G27" s="70"/>
      <c r="H27" s="70"/>
      <c r="I27" s="67"/>
      <c r="J27" s="64"/>
      <c r="K27" s="68"/>
      <c r="L27" s="68"/>
      <c r="M27" s="68"/>
      <c r="N27" s="68"/>
      <c r="O27" s="15">
        <f t="shared" si="1"/>
        <v>274346.23719100002</v>
      </c>
      <c r="P27" s="61"/>
      <c r="Q27" s="33"/>
    </row>
    <row r="28" spans="1:19" ht="38.25" x14ac:dyDescent="0.25">
      <c r="A28" s="119" t="s">
        <v>6</v>
      </c>
      <c r="B28" s="117" t="s">
        <v>178</v>
      </c>
      <c r="C28" s="103">
        <v>99845.393000000011</v>
      </c>
      <c r="D28" s="107">
        <v>96631.86500000002</v>
      </c>
      <c r="E28" s="107">
        <v>90744.322500000009</v>
      </c>
      <c r="F28" s="107">
        <v>49939.45</v>
      </c>
      <c r="G28" s="70"/>
      <c r="H28" s="70"/>
      <c r="I28" s="67"/>
      <c r="J28" s="64"/>
      <c r="K28" s="68"/>
      <c r="L28" s="68"/>
      <c r="M28" s="68"/>
      <c r="N28" s="68"/>
      <c r="O28" s="15">
        <f t="shared" si="1"/>
        <v>337161.03050000005</v>
      </c>
      <c r="P28" s="61"/>
      <c r="Q28" s="33"/>
    </row>
    <row r="29" spans="1:19" ht="51" x14ac:dyDescent="0.25">
      <c r="A29" s="118" t="s">
        <v>28</v>
      </c>
      <c r="B29" s="117" t="s">
        <v>166</v>
      </c>
      <c r="C29" s="103">
        <v>104080.85620000001</v>
      </c>
      <c r="D29" s="107">
        <v>276131.39249999996</v>
      </c>
      <c r="E29" s="107">
        <v>179258.92902500002</v>
      </c>
      <c r="F29" s="107">
        <v>106518.43948700003</v>
      </c>
      <c r="G29" s="70"/>
      <c r="H29" s="70"/>
      <c r="I29" s="67"/>
      <c r="J29" s="64"/>
      <c r="K29" s="68"/>
      <c r="L29" s="68"/>
      <c r="M29" s="68"/>
      <c r="N29" s="68"/>
      <c r="O29" s="15">
        <f t="shared" si="1"/>
        <v>665989.61721200007</v>
      </c>
      <c r="P29" s="61"/>
      <c r="Q29" s="33"/>
    </row>
    <row r="30" spans="1:19" ht="51" x14ac:dyDescent="0.25">
      <c r="A30" s="118" t="s">
        <v>29</v>
      </c>
      <c r="B30" s="117" t="s">
        <v>135</v>
      </c>
      <c r="C30" s="66">
        <v>230711.55379999999</v>
      </c>
      <c r="D30" s="107">
        <v>133861.43</v>
      </c>
      <c r="E30" s="107">
        <v>78244.079999999987</v>
      </c>
      <c r="F30" s="107">
        <v>43888.31</v>
      </c>
      <c r="G30" s="70"/>
      <c r="H30" s="70"/>
      <c r="I30" s="69"/>
      <c r="J30" s="69"/>
      <c r="K30" s="70"/>
      <c r="L30" s="70"/>
      <c r="M30" s="70"/>
      <c r="N30" s="70"/>
      <c r="O30" s="15">
        <f t="shared" si="1"/>
        <v>486705.3738</v>
      </c>
      <c r="P30" s="61"/>
      <c r="Q30" s="33"/>
    </row>
    <row r="31" spans="1:19" ht="25.5" x14ac:dyDescent="0.25">
      <c r="A31" s="118" t="s">
        <v>30</v>
      </c>
      <c r="B31" s="117" t="s">
        <v>167</v>
      </c>
      <c r="C31" s="66">
        <v>53376.849600000001</v>
      </c>
      <c r="D31" s="107">
        <v>135339.39250000002</v>
      </c>
      <c r="E31" s="107">
        <v>73052.781300000002</v>
      </c>
      <c r="F31" s="107">
        <v>29117.377948000001</v>
      </c>
      <c r="G31" s="70"/>
      <c r="H31" s="70"/>
      <c r="I31" s="69"/>
      <c r="J31" s="69"/>
      <c r="K31" s="70"/>
      <c r="L31" s="70"/>
      <c r="M31" s="70"/>
      <c r="N31" s="70"/>
      <c r="O31" s="15">
        <f t="shared" si="1"/>
        <v>290886.40134800004</v>
      </c>
      <c r="P31" s="61"/>
      <c r="Q31" s="33"/>
    </row>
    <row r="32" spans="1:19" x14ac:dyDescent="0.25">
      <c r="A32" s="118" t="s">
        <v>187</v>
      </c>
      <c r="B32" s="117" t="s">
        <v>188</v>
      </c>
      <c r="C32" s="66">
        <v>59624.81720000002</v>
      </c>
      <c r="D32" s="107">
        <v>117365.76999999999</v>
      </c>
      <c r="E32" s="107">
        <v>146514.36999999994</v>
      </c>
      <c r="F32" s="107">
        <v>48427.710000000006</v>
      </c>
      <c r="G32" s="70"/>
      <c r="H32" s="70"/>
      <c r="I32" s="69"/>
      <c r="J32" s="69"/>
      <c r="K32" s="70"/>
      <c r="L32" s="70"/>
      <c r="M32" s="70"/>
      <c r="N32" s="70"/>
      <c r="O32" s="15">
        <f t="shared" si="1"/>
        <v>371932.66719999997</v>
      </c>
      <c r="P32" s="61"/>
      <c r="Q32" s="33"/>
    </row>
    <row r="33" spans="1:17" ht="39" thickBot="1" x14ac:dyDescent="0.3">
      <c r="A33" s="154" t="s">
        <v>31</v>
      </c>
      <c r="B33" s="123" t="s">
        <v>136</v>
      </c>
      <c r="C33" s="104">
        <v>6179.2300000000005</v>
      </c>
      <c r="D33" s="107">
        <v>81798.545000000027</v>
      </c>
      <c r="E33" s="107">
        <v>47715.372499999998</v>
      </c>
      <c r="F33" s="107">
        <v>12314.399999999998</v>
      </c>
      <c r="G33" s="72"/>
      <c r="H33" s="72"/>
      <c r="I33" s="73"/>
      <c r="J33" s="74"/>
      <c r="K33" s="72"/>
      <c r="L33" s="72"/>
      <c r="M33" s="72"/>
      <c r="N33" s="72"/>
      <c r="O33" s="152">
        <f t="shared" si="1"/>
        <v>148007.54750000002</v>
      </c>
      <c r="P33" s="153"/>
      <c r="Q33" s="33"/>
    </row>
    <row r="34" spans="1:17" s="4" customFormat="1" ht="16.5" thickBot="1" x14ac:dyDescent="0.3">
      <c r="A34" s="162" t="s">
        <v>104</v>
      </c>
      <c r="B34" s="163"/>
      <c r="C34" s="102">
        <f>SUM(C21:C33)</f>
        <v>2574551.2307190001</v>
      </c>
      <c r="D34" s="175">
        <f t="shared" ref="D34:N34" si="2">SUM(D21:D33)</f>
        <v>4007489.2824000027</v>
      </c>
      <c r="E34" s="102">
        <f t="shared" si="2"/>
        <v>3819534.1608076734</v>
      </c>
      <c r="F34" s="102">
        <f t="shared" si="2"/>
        <v>1946615.4384267495</v>
      </c>
      <c r="G34" s="102">
        <f t="shared" si="2"/>
        <v>0</v>
      </c>
      <c r="H34" s="102">
        <f t="shared" si="2"/>
        <v>0</v>
      </c>
      <c r="I34" s="102">
        <f t="shared" si="2"/>
        <v>0</v>
      </c>
      <c r="J34" s="102">
        <f t="shared" si="2"/>
        <v>0</v>
      </c>
      <c r="K34" s="102">
        <f t="shared" si="2"/>
        <v>0</v>
      </c>
      <c r="L34" s="102">
        <f t="shared" si="2"/>
        <v>0</v>
      </c>
      <c r="M34" s="102">
        <f t="shared" si="2"/>
        <v>0</v>
      </c>
      <c r="N34" s="102">
        <f t="shared" si="2"/>
        <v>0</v>
      </c>
      <c r="O34" s="95">
        <f>SUM(C34:N34)+(C16+D16)</f>
        <v>15031219.973853426</v>
      </c>
      <c r="P34" s="164" t="s">
        <v>196</v>
      </c>
    </row>
    <row r="35" spans="1:17" x14ac:dyDescent="0.25">
      <c r="A35" s="159"/>
      <c r="B35" s="159"/>
      <c r="C35" s="160"/>
      <c r="D35" s="160"/>
      <c r="E35" s="160"/>
      <c r="F35" s="160"/>
      <c r="G35" s="160"/>
      <c r="H35" s="160"/>
      <c r="I35" s="160"/>
      <c r="J35" s="160"/>
      <c r="K35" s="160"/>
      <c r="L35" s="160"/>
      <c r="M35" s="160"/>
      <c r="N35" s="160"/>
      <c r="O35" s="160"/>
      <c r="P35" s="159"/>
    </row>
    <row r="36" spans="1:17" ht="90" x14ac:dyDescent="0.25">
      <c r="A36" s="141" t="s">
        <v>295</v>
      </c>
      <c r="B36" s="156"/>
      <c r="C36" s="16"/>
      <c r="D36" s="157"/>
      <c r="E36" s="157"/>
      <c r="F36" s="157"/>
      <c r="G36" s="157"/>
      <c r="H36" s="157"/>
      <c r="I36" s="157"/>
      <c r="J36" s="157"/>
      <c r="K36" s="157"/>
      <c r="L36" s="157"/>
      <c r="M36" s="157"/>
      <c r="N36" s="157"/>
      <c r="O36" s="158"/>
      <c r="P36" s="156"/>
    </row>
    <row r="37" spans="1:17" x14ac:dyDescent="0.25">
      <c r="A37" s="141"/>
      <c r="C37" s="12"/>
      <c r="D37" s="12"/>
      <c r="E37" s="12"/>
      <c r="F37" s="12"/>
      <c r="G37" s="12"/>
      <c r="H37" s="12"/>
      <c r="I37" s="12"/>
      <c r="J37" s="12"/>
      <c r="K37" s="12"/>
      <c r="L37" s="12"/>
      <c r="M37" s="12"/>
      <c r="N37" s="12"/>
      <c r="O37" s="12"/>
    </row>
    <row r="38" spans="1:17" x14ac:dyDescent="0.25">
      <c r="C38" s="12"/>
      <c r="D38" s="12"/>
      <c r="E38" s="12"/>
      <c r="F38" s="12"/>
      <c r="G38" s="12"/>
      <c r="H38" s="12"/>
      <c r="I38" s="12"/>
      <c r="J38" s="12"/>
      <c r="K38" s="12"/>
      <c r="L38" s="12"/>
      <c r="M38" s="12"/>
      <c r="N38" s="12"/>
      <c r="O38" s="12"/>
    </row>
    <row r="39" spans="1:17" x14ac:dyDescent="0.25">
      <c r="C39" s="12"/>
      <c r="D39" s="12"/>
      <c r="E39" s="12"/>
      <c r="F39" s="12"/>
      <c r="G39" s="12"/>
      <c r="H39" s="12"/>
      <c r="I39" s="12"/>
      <c r="J39" s="12"/>
      <c r="K39" s="12"/>
      <c r="L39" s="12"/>
      <c r="M39" s="12"/>
      <c r="N39" s="12"/>
      <c r="O39" s="12"/>
    </row>
    <row r="40" spans="1:17" x14ac:dyDescent="0.25">
      <c r="C40" s="12"/>
      <c r="D40" s="12"/>
      <c r="E40" s="12"/>
      <c r="F40" s="12"/>
      <c r="G40" s="12"/>
      <c r="H40" s="12"/>
      <c r="I40" s="12"/>
      <c r="J40" s="12"/>
      <c r="K40" s="12"/>
      <c r="L40" s="12"/>
      <c r="M40" s="12"/>
      <c r="N40" s="12"/>
      <c r="O40" s="12"/>
    </row>
    <row r="41" spans="1:17" x14ac:dyDescent="0.25">
      <c r="C41" s="12"/>
      <c r="D41" s="12"/>
      <c r="E41" s="12"/>
      <c r="F41" s="12"/>
      <c r="G41" s="12"/>
      <c r="H41" s="12"/>
      <c r="I41" s="12"/>
      <c r="J41" s="12"/>
      <c r="K41" s="12"/>
      <c r="L41" s="12"/>
      <c r="M41" s="12"/>
      <c r="N41" s="12"/>
      <c r="O41" s="12"/>
    </row>
    <row r="42" spans="1:17" x14ac:dyDescent="0.25">
      <c r="C42" s="12"/>
      <c r="D42" s="12"/>
      <c r="E42" s="12"/>
      <c r="F42" s="12"/>
      <c r="G42" s="12"/>
      <c r="H42" s="12"/>
      <c r="I42" s="12"/>
      <c r="J42" s="12"/>
      <c r="K42" s="12"/>
      <c r="L42" s="12"/>
      <c r="M42" s="12"/>
      <c r="N42" s="12"/>
      <c r="O42" s="12"/>
    </row>
    <row r="43" spans="1:17" x14ac:dyDescent="0.25">
      <c r="C43" s="12"/>
      <c r="D43" s="12"/>
      <c r="E43" s="12"/>
      <c r="F43" s="12"/>
      <c r="G43" s="12"/>
      <c r="H43" s="12"/>
      <c r="I43" s="12"/>
      <c r="J43" s="12"/>
      <c r="K43" s="12"/>
      <c r="L43" s="12"/>
      <c r="M43" s="12"/>
      <c r="N43" s="12"/>
      <c r="O43" s="12"/>
    </row>
    <row r="44" spans="1:17" x14ac:dyDescent="0.25">
      <c r="C44" s="12"/>
      <c r="D44" s="12"/>
      <c r="E44" s="12"/>
      <c r="F44" s="12"/>
      <c r="G44" s="12"/>
      <c r="H44" s="12"/>
      <c r="I44" s="12"/>
      <c r="J44" s="12"/>
      <c r="K44" s="12"/>
      <c r="L44" s="12"/>
      <c r="M44" s="12"/>
      <c r="N44" s="12"/>
      <c r="O44" s="12"/>
    </row>
    <row r="45" spans="1:17" x14ac:dyDescent="0.25">
      <c r="C45" s="12"/>
      <c r="D45" s="12"/>
      <c r="E45" s="12"/>
      <c r="F45" s="12"/>
      <c r="G45" s="12"/>
      <c r="H45" s="12"/>
      <c r="I45" s="12"/>
      <c r="J45" s="12"/>
      <c r="K45" s="12"/>
      <c r="L45" s="12"/>
      <c r="M45" s="12"/>
      <c r="N45" s="12"/>
      <c r="O45" s="12"/>
    </row>
    <row r="46" spans="1:17" x14ac:dyDescent="0.25">
      <c r="C46" s="12"/>
    </row>
    <row r="47" spans="1:17" x14ac:dyDescent="0.25">
      <c r="C47" s="12"/>
      <c r="D47" s="12"/>
      <c r="E47" s="12"/>
      <c r="F47" s="12"/>
      <c r="G47" s="12"/>
      <c r="H47" s="12"/>
      <c r="I47" s="12"/>
      <c r="J47" s="12"/>
      <c r="K47" s="12"/>
      <c r="L47" s="12"/>
      <c r="M47" s="12"/>
      <c r="N47" s="12"/>
      <c r="O47" s="12"/>
    </row>
    <row r="48" spans="1:17" x14ac:dyDescent="0.25">
      <c r="C48" s="12"/>
      <c r="D48" s="12"/>
      <c r="E48" s="12"/>
      <c r="F48" s="12"/>
      <c r="G48" s="12"/>
      <c r="H48" s="12"/>
      <c r="I48" s="12"/>
      <c r="J48" s="12"/>
      <c r="K48" s="12"/>
      <c r="L48" s="12"/>
      <c r="M48" s="12"/>
      <c r="N48" s="12"/>
      <c r="O48" s="12"/>
    </row>
    <row r="49" s="12" customFormat="1" x14ac:dyDescent="0.25"/>
    <row r="50" s="12" customFormat="1" x14ac:dyDescent="0.25"/>
    <row r="51" s="12" customFormat="1" x14ac:dyDescent="0.25"/>
    <row r="52" s="12" customFormat="1" x14ac:dyDescent="0.25"/>
    <row r="53" s="12" customFormat="1" x14ac:dyDescent="0.25"/>
    <row r="54" s="12" customFormat="1"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T69"/>
  <sheetViews>
    <sheetView zoomScale="90" zoomScaleNormal="90" workbookViewId="0">
      <pane xSplit="1" topLeftCell="B1" activePane="topRight" state="frozen"/>
      <selection pane="topRight" activeCell="B2" sqref="B2"/>
    </sheetView>
  </sheetViews>
  <sheetFormatPr defaultColWidth="9.140625" defaultRowHeight="15" x14ac:dyDescent="0.25"/>
  <cols>
    <col min="1" max="1" width="59" style="12" customWidth="1"/>
    <col min="2" max="2" width="37.28515625" style="12" customWidth="1"/>
    <col min="3" max="15" width="18.85546875" style="13" customWidth="1"/>
    <col min="16" max="16" width="45.85546875" style="12" customWidth="1"/>
    <col min="17" max="17" width="11.140625" style="12" customWidth="1"/>
    <col min="18" max="18" width="11.5703125" style="12" customWidth="1"/>
    <col min="19" max="19" width="13.42578125" style="12" customWidth="1"/>
    <col min="20" max="20" width="11.28515625" style="12" bestFit="1" customWidth="1"/>
    <col min="21" max="16384" width="9.140625" style="12"/>
  </cols>
  <sheetData>
    <row r="1" spans="1:19" s="3" customFormat="1" ht="15.75" x14ac:dyDescent="0.25">
      <c r="A1" s="149" t="str">
        <f>'1. Expenditures'!A1</f>
        <v>SOMAH Program Administrator</v>
      </c>
      <c r="C1" s="31"/>
      <c r="D1" s="31"/>
      <c r="E1" s="31"/>
      <c r="F1" s="31"/>
      <c r="G1" s="31"/>
      <c r="H1" s="31"/>
      <c r="I1" s="31"/>
      <c r="J1" s="31"/>
      <c r="K1" s="31"/>
      <c r="L1" s="31"/>
      <c r="M1" s="31"/>
      <c r="N1" s="31"/>
      <c r="O1" s="31"/>
      <c r="Q1" s="2"/>
      <c r="R1" s="2"/>
      <c r="S1" s="2"/>
    </row>
    <row r="2" spans="1:19" x14ac:dyDescent="0.25">
      <c r="A2" s="226" t="str">
        <f>'1. Expenditures'!A2</f>
        <v>Reporting Date: July 29, 2022</v>
      </c>
      <c r="B2" s="8"/>
      <c r="C2" s="42"/>
      <c r="D2" s="42"/>
      <c r="E2" s="32"/>
      <c r="F2" s="32"/>
      <c r="G2" s="32"/>
      <c r="H2" s="32"/>
      <c r="I2" s="32"/>
      <c r="J2" s="32"/>
      <c r="K2" s="32"/>
      <c r="L2" s="32"/>
      <c r="M2" s="32"/>
      <c r="N2" s="32"/>
      <c r="O2" s="32"/>
      <c r="P2" s="10"/>
      <c r="Q2" s="10"/>
      <c r="R2" s="10"/>
      <c r="S2" s="10"/>
    </row>
    <row r="3" spans="1:19" x14ac:dyDescent="0.25">
      <c r="A3" s="231" t="str">
        <f>'1. Expenditures'!A3</f>
        <v>Reporting Data Through: June 30, 2022</v>
      </c>
      <c r="B3" s="30"/>
      <c r="C3" s="42"/>
      <c r="D3" s="42"/>
      <c r="E3" s="32"/>
      <c r="F3" s="32"/>
      <c r="G3" s="32"/>
      <c r="H3" s="32"/>
      <c r="I3" s="32"/>
      <c r="J3" s="32"/>
      <c r="K3" s="32"/>
      <c r="L3" s="32"/>
      <c r="M3" s="32"/>
      <c r="N3" s="32"/>
      <c r="O3" s="32"/>
      <c r="P3" s="10"/>
      <c r="Q3" s="10"/>
      <c r="R3" s="10"/>
      <c r="S3" s="10"/>
    </row>
    <row r="4" spans="1:19" x14ac:dyDescent="0.25">
      <c r="A4" s="75"/>
      <c r="B4" s="30"/>
      <c r="C4" s="42"/>
      <c r="D4" s="42"/>
      <c r="E4" s="32"/>
      <c r="F4" s="32"/>
      <c r="G4" s="32"/>
      <c r="H4" s="32"/>
      <c r="I4" s="32"/>
      <c r="J4" s="32"/>
      <c r="K4" s="32"/>
      <c r="L4" s="32"/>
      <c r="M4" s="32"/>
      <c r="N4" s="32"/>
      <c r="O4" s="32"/>
      <c r="P4" s="10"/>
      <c r="Q4" s="10"/>
      <c r="R4" s="10"/>
      <c r="S4" s="10"/>
    </row>
    <row r="5" spans="1:19" ht="15.75" thickBot="1" x14ac:dyDescent="0.3">
      <c r="A5" s="142" t="s">
        <v>214</v>
      </c>
      <c r="B5" s="30"/>
      <c r="C5" s="42"/>
      <c r="D5" s="42"/>
      <c r="E5" s="32"/>
      <c r="F5" s="32"/>
      <c r="G5" s="32"/>
      <c r="H5" s="32"/>
      <c r="I5" s="32"/>
      <c r="J5" s="32"/>
      <c r="K5" s="32"/>
      <c r="L5" s="32"/>
      <c r="M5" s="32"/>
      <c r="N5" s="32"/>
      <c r="O5" s="32"/>
      <c r="P5" s="10"/>
      <c r="Q5" s="10"/>
      <c r="R5" s="10"/>
      <c r="S5" s="10"/>
    </row>
    <row r="6" spans="1:19" ht="16.5" thickBot="1" x14ac:dyDescent="0.3">
      <c r="A6" s="17" t="s">
        <v>32</v>
      </c>
      <c r="B6" s="22" t="s">
        <v>5</v>
      </c>
      <c r="C6" s="23">
        <v>2018</v>
      </c>
      <c r="D6" s="23" t="s">
        <v>112</v>
      </c>
      <c r="E6" s="32"/>
      <c r="F6" s="32"/>
      <c r="G6" s="32"/>
      <c r="H6" s="32"/>
      <c r="I6" s="32"/>
      <c r="J6" s="32"/>
      <c r="K6" s="32"/>
      <c r="L6" s="32"/>
      <c r="M6" s="32"/>
      <c r="N6" s="32"/>
      <c r="O6" s="32"/>
      <c r="P6" s="10"/>
      <c r="Q6" s="10"/>
      <c r="R6" s="10"/>
      <c r="S6" s="10"/>
    </row>
    <row r="7" spans="1:19" x14ac:dyDescent="0.25">
      <c r="A7" s="120" t="s">
        <v>114</v>
      </c>
      <c r="B7" s="117" t="s">
        <v>137</v>
      </c>
      <c r="C7" s="99">
        <v>2498.58</v>
      </c>
      <c r="D7" s="106">
        <v>0</v>
      </c>
      <c r="E7" s="32"/>
      <c r="F7" s="32"/>
      <c r="G7" s="32"/>
      <c r="H7" s="32"/>
      <c r="I7" s="32"/>
      <c r="J7" s="32"/>
      <c r="K7" s="32"/>
      <c r="L7" s="32"/>
      <c r="M7" s="32"/>
      <c r="N7" s="32"/>
      <c r="O7" s="32"/>
      <c r="P7" s="10"/>
      <c r="Q7" s="10"/>
      <c r="R7" s="10"/>
      <c r="S7" s="10"/>
    </row>
    <row r="8" spans="1:19" ht="25.5" x14ac:dyDescent="0.25">
      <c r="A8" s="121" t="s">
        <v>10</v>
      </c>
      <c r="B8" s="117" t="s">
        <v>192</v>
      </c>
      <c r="C8" s="100">
        <v>140530.56</v>
      </c>
      <c r="D8" s="107">
        <v>47322.390000000007</v>
      </c>
      <c r="E8" s="32"/>
      <c r="F8" s="32"/>
      <c r="G8" s="32"/>
      <c r="H8" s="32"/>
      <c r="I8" s="32"/>
      <c r="J8" s="32"/>
      <c r="K8" s="32"/>
      <c r="L8" s="32"/>
      <c r="M8" s="32"/>
      <c r="N8" s="32"/>
      <c r="O8" s="32"/>
      <c r="P8" s="10"/>
      <c r="Q8" s="10"/>
      <c r="R8" s="10"/>
      <c r="S8" s="10"/>
    </row>
    <row r="9" spans="1:19" ht="25.5" x14ac:dyDescent="0.25">
      <c r="A9" s="121" t="s">
        <v>190</v>
      </c>
      <c r="B9" s="117" t="s">
        <v>138</v>
      </c>
      <c r="C9" s="100">
        <v>7789.5</v>
      </c>
      <c r="D9" s="107">
        <v>9771.86</v>
      </c>
      <c r="E9" s="32"/>
      <c r="F9" s="32"/>
      <c r="G9" s="32"/>
      <c r="H9" s="32"/>
      <c r="I9" s="32"/>
      <c r="J9" s="32"/>
      <c r="K9" s="32"/>
      <c r="L9" s="32"/>
      <c r="M9" s="32"/>
      <c r="N9" s="32"/>
      <c r="O9" s="32"/>
      <c r="P9" s="10"/>
      <c r="Q9" s="10"/>
      <c r="R9" s="10"/>
      <c r="S9" s="10"/>
    </row>
    <row r="10" spans="1:19" ht="25.5" x14ac:dyDescent="0.25">
      <c r="A10" s="121" t="s">
        <v>115</v>
      </c>
      <c r="B10" s="117" t="s">
        <v>139</v>
      </c>
      <c r="C10" s="99">
        <v>23352.01</v>
      </c>
      <c r="D10" s="107">
        <v>40033.195000000007</v>
      </c>
      <c r="E10" s="32"/>
      <c r="F10" s="32"/>
      <c r="G10" s="32"/>
      <c r="H10" s="32"/>
      <c r="I10" s="32"/>
      <c r="J10" s="32"/>
      <c r="K10" s="32"/>
      <c r="L10" s="32"/>
      <c r="M10" s="32"/>
      <c r="N10" s="32"/>
      <c r="O10" s="32"/>
      <c r="P10" s="10"/>
      <c r="Q10" s="10"/>
      <c r="R10" s="10"/>
      <c r="S10" s="10"/>
    </row>
    <row r="11" spans="1:19" ht="38.25" x14ac:dyDescent="0.25">
      <c r="A11" s="122" t="s">
        <v>7</v>
      </c>
      <c r="B11" s="117" t="s">
        <v>140</v>
      </c>
      <c r="C11" s="100">
        <v>32664.05</v>
      </c>
      <c r="D11" s="107">
        <v>16388.929999999997</v>
      </c>
      <c r="E11" s="32"/>
      <c r="F11" s="32"/>
      <c r="G11" s="32"/>
      <c r="H11" s="32"/>
      <c r="I11" s="32"/>
      <c r="J11" s="32"/>
      <c r="K11" s="32"/>
      <c r="L11" s="32"/>
      <c r="M11" s="32"/>
      <c r="N11" s="32"/>
      <c r="O11" s="32"/>
      <c r="P11" s="10"/>
      <c r="Q11" s="10"/>
      <c r="R11" s="10"/>
      <c r="S11" s="10"/>
    </row>
    <row r="12" spans="1:19" ht="30" customHeight="1" x14ac:dyDescent="0.25">
      <c r="A12" s="121" t="s">
        <v>33</v>
      </c>
      <c r="B12" s="119" t="s">
        <v>141</v>
      </c>
      <c r="C12" s="100">
        <v>89089.79</v>
      </c>
      <c r="D12" s="107">
        <v>70064.684999999998</v>
      </c>
      <c r="E12" s="32"/>
      <c r="F12" s="32"/>
      <c r="G12" s="32"/>
      <c r="H12" s="32"/>
      <c r="I12" s="32"/>
      <c r="J12" s="32"/>
      <c r="K12" s="32"/>
      <c r="L12" s="32"/>
      <c r="M12" s="32"/>
      <c r="N12" s="32"/>
      <c r="O12" s="32"/>
      <c r="P12" s="10"/>
      <c r="Q12" s="10"/>
      <c r="R12" s="10"/>
      <c r="S12" s="10"/>
    </row>
    <row r="13" spans="1:19" ht="25.5" x14ac:dyDescent="0.25">
      <c r="A13" s="121" t="s">
        <v>116</v>
      </c>
      <c r="B13" s="117" t="s">
        <v>142</v>
      </c>
      <c r="C13" s="99">
        <v>69125.14</v>
      </c>
      <c r="D13" s="107">
        <v>60659.319999999992</v>
      </c>
      <c r="E13" s="32"/>
      <c r="F13" s="32"/>
      <c r="G13" s="32"/>
      <c r="H13" s="32"/>
      <c r="I13" s="32"/>
      <c r="J13" s="32"/>
      <c r="K13" s="32"/>
      <c r="L13" s="32"/>
      <c r="M13" s="32"/>
      <c r="N13" s="32"/>
      <c r="O13" s="32"/>
      <c r="P13" s="10"/>
      <c r="Q13" s="10"/>
      <c r="R13" s="10"/>
      <c r="S13" s="10"/>
    </row>
    <row r="14" spans="1:19" ht="63.75" x14ac:dyDescent="0.25">
      <c r="A14" s="121" t="s">
        <v>117</v>
      </c>
      <c r="B14" s="117" t="s">
        <v>194</v>
      </c>
      <c r="C14" s="100">
        <v>24385.45</v>
      </c>
      <c r="D14" s="107">
        <v>13866.64</v>
      </c>
      <c r="E14" s="32"/>
      <c r="F14" s="32"/>
      <c r="G14" s="32"/>
      <c r="H14" s="32"/>
      <c r="I14" s="32"/>
      <c r="J14" s="32"/>
      <c r="K14" s="32"/>
      <c r="L14" s="32"/>
      <c r="M14" s="32"/>
      <c r="N14" s="32"/>
      <c r="O14" s="32"/>
      <c r="P14" s="10"/>
      <c r="Q14" s="10"/>
      <c r="R14" s="10"/>
      <c r="S14" s="10"/>
    </row>
    <row r="15" spans="1:19" ht="77.25" thickBot="1" x14ac:dyDescent="0.3">
      <c r="A15" s="121" t="s">
        <v>118</v>
      </c>
      <c r="B15" s="117" t="s">
        <v>195</v>
      </c>
      <c r="C15" s="100">
        <v>22605.919999999998</v>
      </c>
      <c r="D15" s="107">
        <v>16442.37</v>
      </c>
      <c r="E15" s="32"/>
      <c r="F15" s="32"/>
      <c r="G15" s="32"/>
      <c r="H15" s="32"/>
      <c r="I15" s="32"/>
      <c r="J15" s="32"/>
      <c r="K15" s="32"/>
      <c r="L15" s="32"/>
      <c r="M15" s="32"/>
      <c r="N15" s="32"/>
      <c r="O15" s="32"/>
      <c r="P15" s="10"/>
      <c r="Q15" s="10"/>
      <c r="R15" s="10"/>
      <c r="S15" s="10"/>
    </row>
    <row r="16" spans="1:19" ht="16.5" thickBot="1" x14ac:dyDescent="0.3">
      <c r="A16" s="20" t="s">
        <v>111</v>
      </c>
      <c r="B16" s="20"/>
      <c r="C16" s="105">
        <f>SUM(C7:C15)</f>
        <v>412041</v>
      </c>
      <c r="D16" s="108">
        <f>SUM(D7:D15)</f>
        <v>274549.39</v>
      </c>
      <c r="E16" s="32"/>
      <c r="F16" s="32"/>
      <c r="G16" s="32"/>
      <c r="H16" s="32"/>
      <c r="I16" s="32"/>
      <c r="J16" s="32"/>
      <c r="K16" s="32"/>
      <c r="L16" s="32"/>
      <c r="M16" s="32"/>
      <c r="N16" s="32"/>
      <c r="O16" s="32"/>
      <c r="P16" s="10"/>
      <c r="Q16" s="10"/>
      <c r="R16" s="10"/>
      <c r="S16" s="10"/>
    </row>
    <row r="17" spans="1:20" x14ac:dyDescent="0.25">
      <c r="A17" s="75"/>
      <c r="B17" s="30"/>
      <c r="C17" s="42"/>
      <c r="D17" s="42"/>
      <c r="E17" s="32"/>
      <c r="F17" s="32"/>
      <c r="G17" s="32"/>
      <c r="H17" s="32"/>
      <c r="I17" s="32"/>
      <c r="J17" s="32"/>
      <c r="K17" s="32"/>
      <c r="L17" s="32"/>
      <c r="M17" s="32"/>
      <c r="N17" s="32"/>
      <c r="O17" s="32"/>
      <c r="P17" s="10"/>
      <c r="Q17" s="10"/>
      <c r="R17" s="10"/>
      <c r="S17" s="10"/>
    </row>
    <row r="18" spans="1:20" ht="15.75" thickBot="1" x14ac:dyDescent="0.3">
      <c r="A18" s="142" t="s">
        <v>278</v>
      </c>
      <c r="B18" s="30"/>
      <c r="C18" s="32"/>
      <c r="D18" s="32"/>
      <c r="E18" s="32"/>
      <c r="F18" s="32"/>
      <c r="G18" s="32"/>
      <c r="H18" s="32"/>
      <c r="I18" s="32"/>
      <c r="J18" s="32"/>
      <c r="K18" s="32"/>
      <c r="L18" s="32"/>
      <c r="M18" s="32"/>
      <c r="N18" s="32"/>
      <c r="O18" s="32"/>
      <c r="P18" s="10"/>
      <c r="Q18" s="10"/>
      <c r="R18" s="10"/>
      <c r="S18" s="10"/>
    </row>
    <row r="19" spans="1:20" s="4" customFormat="1" ht="16.5" thickBot="1" x14ac:dyDescent="0.3">
      <c r="A19" s="17" t="s">
        <v>32</v>
      </c>
      <c r="B19" s="22" t="s">
        <v>5</v>
      </c>
      <c r="C19" s="23" t="s">
        <v>113</v>
      </c>
      <c r="D19" s="23">
        <v>2020</v>
      </c>
      <c r="E19" s="23">
        <v>2021</v>
      </c>
      <c r="F19" s="23">
        <v>2022</v>
      </c>
      <c r="G19" s="23">
        <v>2023</v>
      </c>
      <c r="H19" s="23">
        <v>2024</v>
      </c>
      <c r="I19" s="23">
        <v>2025</v>
      </c>
      <c r="J19" s="23">
        <v>2026</v>
      </c>
      <c r="K19" s="23">
        <v>2027</v>
      </c>
      <c r="L19" s="23">
        <v>2028</v>
      </c>
      <c r="M19" s="23">
        <v>2029</v>
      </c>
      <c r="N19" s="23">
        <v>2030</v>
      </c>
      <c r="O19" s="24" t="s">
        <v>3</v>
      </c>
      <c r="P19" s="18" t="s">
        <v>4</v>
      </c>
      <c r="R19" s="19"/>
      <c r="S19" s="19"/>
    </row>
    <row r="20" spans="1:20" ht="25.5" x14ac:dyDescent="0.25">
      <c r="A20" s="116" t="s">
        <v>33</v>
      </c>
      <c r="B20" s="116" t="s">
        <v>141</v>
      </c>
      <c r="C20" s="99">
        <v>199615.99430000002</v>
      </c>
      <c r="D20" s="107">
        <v>462254.54953000031</v>
      </c>
      <c r="E20" s="107">
        <v>526897.60233062343</v>
      </c>
      <c r="F20" s="107">
        <v>281963.53067025001</v>
      </c>
      <c r="G20" s="65"/>
      <c r="H20" s="65"/>
      <c r="I20" s="65"/>
      <c r="J20" s="65"/>
      <c r="K20" s="65"/>
      <c r="L20" s="65"/>
      <c r="M20" s="65"/>
      <c r="N20" s="65"/>
      <c r="O20" s="76">
        <f t="shared" ref="O20:O32" si="0">SUM(C20:N20)</f>
        <v>1470731.6768308738</v>
      </c>
      <c r="P20" s="61"/>
    </row>
    <row r="21" spans="1:20" ht="25.5" x14ac:dyDescent="0.25">
      <c r="A21" s="117" t="s">
        <v>10</v>
      </c>
      <c r="B21" s="117" t="s">
        <v>192</v>
      </c>
      <c r="C21" s="100">
        <v>145320.99250000002</v>
      </c>
      <c r="D21" s="107">
        <v>206661.60850000003</v>
      </c>
      <c r="E21" s="107">
        <v>220177.09849999996</v>
      </c>
      <c r="F21" s="107">
        <v>145938.9422435</v>
      </c>
      <c r="G21" s="68"/>
      <c r="H21" s="68"/>
      <c r="I21" s="68"/>
      <c r="J21" s="68"/>
      <c r="K21" s="69"/>
      <c r="L21" s="64"/>
      <c r="M21" s="64"/>
      <c r="N21" s="64"/>
      <c r="O21" s="76">
        <f t="shared" si="0"/>
        <v>718098.64174350002</v>
      </c>
      <c r="P21" s="61"/>
      <c r="Q21" s="33"/>
    </row>
    <row r="22" spans="1:20" ht="32.450000000000003" customHeight="1" x14ac:dyDescent="0.25">
      <c r="A22" s="117" t="s">
        <v>190</v>
      </c>
      <c r="B22" s="117" t="s">
        <v>138</v>
      </c>
      <c r="C22" s="100">
        <v>259135.41250000001</v>
      </c>
      <c r="D22" s="107">
        <v>821386.79950000008</v>
      </c>
      <c r="E22" s="107">
        <v>979591.90579999995</v>
      </c>
      <c r="F22" s="107">
        <v>548005.60720924998</v>
      </c>
      <c r="G22" s="68"/>
      <c r="H22" s="68"/>
      <c r="I22" s="68"/>
      <c r="J22" s="68"/>
      <c r="K22" s="69"/>
      <c r="L22" s="64"/>
      <c r="M22" s="64"/>
      <c r="N22" s="64"/>
      <c r="O22" s="76">
        <f t="shared" si="0"/>
        <v>2608119.72500925</v>
      </c>
      <c r="P22" s="61"/>
      <c r="Q22" s="33"/>
    </row>
    <row r="23" spans="1:20" ht="25.5" x14ac:dyDescent="0.25">
      <c r="A23" s="140" t="s">
        <v>34</v>
      </c>
      <c r="B23" s="117" t="s">
        <v>143</v>
      </c>
      <c r="C23" s="100">
        <v>68693.329800000007</v>
      </c>
      <c r="D23" s="107">
        <v>52473.377999999997</v>
      </c>
      <c r="E23" s="107">
        <v>120942.0564</v>
      </c>
      <c r="F23" s="107">
        <v>79110.149421999988</v>
      </c>
      <c r="G23" s="68"/>
      <c r="H23" s="68"/>
      <c r="I23" s="68"/>
      <c r="J23" s="68"/>
      <c r="K23" s="69"/>
      <c r="L23" s="64"/>
      <c r="M23" s="64"/>
      <c r="N23" s="64"/>
      <c r="O23" s="76">
        <f t="shared" si="0"/>
        <v>321218.91362200002</v>
      </c>
      <c r="P23" s="62"/>
      <c r="Q23" s="33"/>
    </row>
    <row r="24" spans="1:20" ht="38.25" x14ac:dyDescent="0.25">
      <c r="A24" s="117" t="s">
        <v>7</v>
      </c>
      <c r="B24" s="117" t="s">
        <v>144</v>
      </c>
      <c r="C24" s="66">
        <v>87333.977500000008</v>
      </c>
      <c r="D24" s="107">
        <v>54181.404999999999</v>
      </c>
      <c r="E24" s="107">
        <v>119636.7188</v>
      </c>
      <c r="F24" s="107">
        <v>27629.800444500001</v>
      </c>
      <c r="G24" s="70"/>
      <c r="H24" s="70"/>
      <c r="I24" s="69"/>
      <c r="J24" s="69"/>
      <c r="K24" s="69"/>
      <c r="L24" s="69"/>
      <c r="M24" s="69"/>
      <c r="N24" s="69"/>
      <c r="O24" s="76">
        <f t="shared" si="0"/>
        <v>288781.90174450004</v>
      </c>
      <c r="P24" s="61"/>
      <c r="Q24" s="33"/>
    </row>
    <row r="25" spans="1:20" ht="25.5" x14ac:dyDescent="0.25">
      <c r="A25" s="117" t="s">
        <v>35</v>
      </c>
      <c r="B25" s="117" t="s">
        <v>142</v>
      </c>
      <c r="C25" s="66">
        <v>105347.93500000001</v>
      </c>
      <c r="D25" s="107">
        <v>43176.608099999998</v>
      </c>
      <c r="E25" s="107">
        <v>71261.434999999998</v>
      </c>
      <c r="F25" s="107">
        <v>74232.91</v>
      </c>
      <c r="G25" s="70"/>
      <c r="H25" s="70"/>
      <c r="I25" s="69"/>
      <c r="J25" s="69"/>
      <c r="K25" s="69"/>
      <c r="L25" s="69"/>
      <c r="M25" s="69"/>
      <c r="N25" s="69"/>
      <c r="O25" s="76">
        <f t="shared" si="0"/>
        <v>294018.88809999998</v>
      </c>
      <c r="P25" s="61"/>
      <c r="Q25" s="33"/>
    </row>
    <row r="26" spans="1:20" ht="63.75" x14ac:dyDescent="0.25">
      <c r="A26" s="119" t="s">
        <v>36</v>
      </c>
      <c r="B26" s="119" t="s">
        <v>194</v>
      </c>
      <c r="C26" s="66">
        <v>131440.8075</v>
      </c>
      <c r="D26" s="107">
        <v>202616.7953687</v>
      </c>
      <c r="E26" s="107">
        <v>247929.1801</v>
      </c>
      <c r="F26" s="107">
        <v>118606.67617640001</v>
      </c>
      <c r="G26" s="70"/>
      <c r="H26" s="70"/>
      <c r="I26" s="69"/>
      <c r="J26" s="69"/>
      <c r="K26" s="69"/>
      <c r="L26" s="69"/>
      <c r="M26" s="69"/>
      <c r="N26" s="69"/>
      <c r="O26" s="76">
        <f t="shared" si="0"/>
        <v>700593.45914509997</v>
      </c>
      <c r="P26" s="61"/>
      <c r="Q26" s="33"/>
    </row>
    <row r="27" spans="1:20" ht="76.5" x14ac:dyDescent="0.25">
      <c r="A27" s="117" t="s">
        <v>37</v>
      </c>
      <c r="B27" s="119" t="s">
        <v>195</v>
      </c>
      <c r="C27" s="66">
        <v>42679.214099999997</v>
      </c>
      <c r="D27" s="107">
        <v>48429.272499999999</v>
      </c>
      <c r="E27" s="107">
        <v>87302.42200000002</v>
      </c>
      <c r="F27" s="107">
        <v>28449.05</v>
      </c>
      <c r="G27" s="70"/>
      <c r="H27" s="70"/>
      <c r="I27" s="69"/>
      <c r="J27" s="69"/>
      <c r="K27" s="69"/>
      <c r="L27" s="69"/>
      <c r="M27" s="69"/>
      <c r="N27" s="69"/>
      <c r="O27" s="76">
        <f t="shared" si="0"/>
        <v>206859.95860000001</v>
      </c>
      <c r="P27" s="61"/>
      <c r="Q27" s="33"/>
    </row>
    <row r="28" spans="1:20" ht="25.5" x14ac:dyDescent="0.25">
      <c r="A28" s="117" t="s">
        <v>38</v>
      </c>
      <c r="B28" s="117" t="s">
        <v>145</v>
      </c>
      <c r="C28" s="66">
        <v>68661.225000000006</v>
      </c>
      <c r="D28" s="107">
        <v>29070.400000000001</v>
      </c>
      <c r="E28" s="107">
        <v>42006.857500000006</v>
      </c>
      <c r="F28" s="107">
        <v>20019.370000000003</v>
      </c>
      <c r="G28" s="70"/>
      <c r="H28" s="70"/>
      <c r="I28" s="69"/>
      <c r="J28" s="69"/>
      <c r="K28" s="69"/>
      <c r="L28" s="69"/>
      <c r="M28" s="69"/>
      <c r="N28" s="69"/>
      <c r="O28" s="76">
        <f t="shared" si="0"/>
        <v>159757.85250000001</v>
      </c>
      <c r="P28" s="61"/>
      <c r="Q28" s="33"/>
    </row>
    <row r="29" spans="1:20" ht="89.25" x14ac:dyDescent="0.25">
      <c r="A29" s="123" t="s">
        <v>39</v>
      </c>
      <c r="B29" s="123" t="s">
        <v>146</v>
      </c>
      <c r="C29" s="66">
        <v>72831.180000000008</v>
      </c>
      <c r="D29" s="107">
        <v>58721.13</v>
      </c>
      <c r="E29" s="107">
        <v>117858.55999999997</v>
      </c>
      <c r="F29" s="107">
        <v>95543.932243499992</v>
      </c>
      <c r="G29" s="70"/>
      <c r="H29" s="70"/>
      <c r="I29" s="69"/>
      <c r="J29" s="69"/>
      <c r="K29" s="69"/>
      <c r="L29" s="69"/>
      <c r="M29" s="69"/>
      <c r="N29" s="69"/>
      <c r="O29" s="76">
        <f t="shared" si="0"/>
        <v>344954.80224349996</v>
      </c>
      <c r="P29" s="61"/>
      <c r="Q29" s="33"/>
    </row>
    <row r="30" spans="1:20" ht="63.75" x14ac:dyDescent="0.25">
      <c r="A30" s="117" t="s">
        <v>40</v>
      </c>
      <c r="B30" s="117" t="s">
        <v>147</v>
      </c>
      <c r="C30" s="66">
        <v>108816.46328000003</v>
      </c>
      <c r="D30" s="107">
        <v>80817.689999999973</v>
      </c>
      <c r="E30" s="107">
        <v>136269.93499999994</v>
      </c>
      <c r="F30" s="107">
        <v>49679.070000000014</v>
      </c>
      <c r="G30" s="70"/>
      <c r="H30" s="70"/>
      <c r="I30" s="69"/>
      <c r="J30" s="69"/>
      <c r="K30" s="69"/>
      <c r="L30" s="69"/>
      <c r="M30" s="69"/>
      <c r="N30" s="69"/>
      <c r="O30" s="76">
        <f t="shared" si="0"/>
        <v>375583.15827999992</v>
      </c>
      <c r="P30" s="61"/>
      <c r="Q30" s="33"/>
    </row>
    <row r="31" spans="1:20" ht="38.25" x14ac:dyDescent="0.25">
      <c r="A31" s="109" t="s">
        <v>41</v>
      </c>
      <c r="B31" s="119" t="s">
        <v>149</v>
      </c>
      <c r="C31" s="66">
        <v>14633.975</v>
      </c>
      <c r="D31" s="107">
        <v>8628.0949999999993</v>
      </c>
      <c r="E31" s="107">
        <v>76836.374500000005</v>
      </c>
      <c r="F31" s="107">
        <v>68425.12000000001</v>
      </c>
      <c r="G31" s="70"/>
      <c r="H31" s="70"/>
      <c r="I31" s="69"/>
      <c r="J31" s="69"/>
      <c r="K31" s="69"/>
      <c r="L31" s="69"/>
      <c r="M31" s="69"/>
      <c r="N31" s="69"/>
      <c r="O31" s="56">
        <f t="shared" si="0"/>
        <v>168523.56450000004</v>
      </c>
      <c r="P31" s="61"/>
      <c r="Q31" s="11"/>
      <c r="R31" s="14"/>
      <c r="S31" s="14"/>
      <c r="T31" s="14"/>
    </row>
    <row r="32" spans="1:20" ht="26.25" thickBot="1" x14ac:dyDescent="0.3">
      <c r="A32" s="116" t="s">
        <v>42</v>
      </c>
      <c r="B32" s="116" t="s">
        <v>148</v>
      </c>
      <c r="C32" s="110">
        <v>102408.4648</v>
      </c>
      <c r="D32" s="107">
        <v>89780.298500000004</v>
      </c>
      <c r="E32" s="107">
        <v>70490.043250000002</v>
      </c>
      <c r="F32" s="107">
        <v>12629.584487</v>
      </c>
      <c r="G32" s="72"/>
      <c r="H32" s="72"/>
      <c r="I32" s="74"/>
      <c r="J32" s="74"/>
      <c r="K32" s="74"/>
      <c r="L32" s="74"/>
      <c r="M32" s="74"/>
      <c r="N32" s="74"/>
      <c r="O32" s="56">
        <f t="shared" si="0"/>
        <v>275308.39103699999</v>
      </c>
      <c r="P32" s="61"/>
      <c r="Q32" s="11"/>
      <c r="R32" s="14"/>
      <c r="S32" s="14"/>
      <c r="T32" s="14"/>
    </row>
    <row r="33" spans="1:16" s="4" customFormat="1" ht="16.5" thickBot="1" x14ac:dyDescent="0.3">
      <c r="A33" s="20" t="s">
        <v>189</v>
      </c>
      <c r="B33" s="20"/>
      <c r="C33" s="102">
        <f>SUM(C20:C32)</f>
        <v>1406918.9712800002</v>
      </c>
      <c r="D33" s="176">
        <f t="shared" ref="D33:N33" si="1">SUM(D20:D32)</f>
        <v>2158198.0299987001</v>
      </c>
      <c r="E33" s="21">
        <f t="shared" si="1"/>
        <v>2817200.1891806237</v>
      </c>
      <c r="F33" s="21">
        <f t="shared" si="1"/>
        <v>1550233.7428964002</v>
      </c>
      <c r="G33" s="53">
        <f t="shared" si="1"/>
        <v>0</v>
      </c>
      <c r="H33" s="53">
        <f t="shared" si="1"/>
        <v>0</v>
      </c>
      <c r="I33" s="53">
        <f t="shared" si="1"/>
        <v>0</v>
      </c>
      <c r="J33" s="53">
        <f t="shared" si="1"/>
        <v>0</v>
      </c>
      <c r="K33" s="53">
        <f t="shared" si="1"/>
        <v>0</v>
      </c>
      <c r="L33" s="53">
        <f t="shared" si="1"/>
        <v>0</v>
      </c>
      <c r="M33" s="53">
        <f t="shared" si="1"/>
        <v>0</v>
      </c>
      <c r="N33" s="53">
        <f t="shared" si="1"/>
        <v>0</v>
      </c>
      <c r="O33" s="53">
        <f>SUM(C33:N33)+(C16+D16)</f>
        <v>8619141.323355725</v>
      </c>
      <c r="P33" s="155" t="s">
        <v>196</v>
      </c>
    </row>
    <row r="34" spans="1:16" x14ac:dyDescent="0.25">
      <c r="C34" s="16"/>
      <c r="D34" s="16"/>
      <c r="E34" s="16"/>
      <c r="F34" s="16"/>
      <c r="G34" s="16"/>
      <c r="H34" s="16"/>
      <c r="J34" s="16"/>
      <c r="K34" s="16"/>
      <c r="L34" s="16"/>
      <c r="M34" s="16"/>
      <c r="N34" s="16"/>
      <c r="O34" s="16"/>
    </row>
    <row r="35" spans="1:16" ht="45" x14ac:dyDescent="0.25">
      <c r="A35" s="133" t="s">
        <v>279</v>
      </c>
    </row>
    <row r="37" spans="1:16" ht="90" x14ac:dyDescent="0.25">
      <c r="A37" s="141" t="s">
        <v>296</v>
      </c>
    </row>
    <row r="41" spans="1:16" x14ac:dyDescent="0.25">
      <c r="C41" s="12"/>
      <c r="D41" s="12"/>
      <c r="E41" s="12"/>
      <c r="F41" s="12"/>
      <c r="G41" s="12"/>
      <c r="H41" s="12"/>
      <c r="I41" s="12"/>
      <c r="J41" s="12"/>
      <c r="K41" s="12"/>
      <c r="L41" s="12"/>
      <c r="M41" s="12"/>
      <c r="N41" s="12"/>
      <c r="O41" s="12"/>
    </row>
    <row r="42" spans="1:16" x14ac:dyDescent="0.25">
      <c r="C42" s="12"/>
      <c r="D42" s="12"/>
      <c r="E42" s="12"/>
      <c r="F42" s="12"/>
      <c r="G42" s="12"/>
      <c r="H42" s="12"/>
      <c r="I42" s="12"/>
      <c r="J42" s="12"/>
      <c r="K42" s="12"/>
      <c r="L42" s="12"/>
      <c r="M42" s="12"/>
      <c r="N42" s="12"/>
      <c r="O42" s="12"/>
    </row>
    <row r="43" spans="1:16" x14ac:dyDescent="0.25">
      <c r="C43" s="12"/>
      <c r="D43" s="12"/>
      <c r="E43" s="12"/>
      <c r="F43" s="12"/>
      <c r="G43" s="12"/>
      <c r="H43" s="12"/>
      <c r="I43" s="12"/>
      <c r="J43" s="12"/>
      <c r="K43" s="12"/>
      <c r="L43" s="12"/>
      <c r="M43" s="12"/>
      <c r="N43" s="12"/>
      <c r="O43" s="12"/>
    </row>
    <row r="44" spans="1:16" x14ac:dyDescent="0.25">
      <c r="C44" s="12"/>
      <c r="D44" s="12"/>
      <c r="E44" s="12"/>
      <c r="F44" s="12"/>
      <c r="G44" s="12"/>
      <c r="H44" s="12"/>
      <c r="I44" s="12"/>
      <c r="J44" s="12"/>
      <c r="K44" s="12"/>
      <c r="L44" s="12"/>
      <c r="M44" s="12"/>
      <c r="N44" s="12"/>
      <c r="O44" s="12"/>
    </row>
    <row r="45" spans="1:16" x14ac:dyDescent="0.25">
      <c r="C45" s="12"/>
      <c r="D45" s="12"/>
      <c r="E45" s="12"/>
      <c r="F45" s="12"/>
      <c r="G45" s="12"/>
      <c r="H45" s="12"/>
      <c r="I45" s="12"/>
      <c r="J45" s="12"/>
      <c r="K45" s="12"/>
      <c r="L45" s="12"/>
      <c r="M45" s="12"/>
      <c r="N45" s="12"/>
      <c r="O45" s="12"/>
    </row>
    <row r="46" spans="1:16" x14ac:dyDescent="0.25">
      <c r="C46" s="12"/>
      <c r="D46" s="12"/>
      <c r="E46" s="12"/>
      <c r="F46" s="12"/>
      <c r="G46" s="12"/>
      <c r="H46" s="12"/>
      <c r="I46" s="12"/>
      <c r="J46" s="12"/>
      <c r="K46" s="12"/>
      <c r="L46" s="12"/>
      <c r="M46" s="12"/>
      <c r="N46" s="12"/>
      <c r="O46" s="12"/>
    </row>
    <row r="47" spans="1:16" x14ac:dyDescent="0.25">
      <c r="C47" s="12"/>
      <c r="D47" s="12"/>
      <c r="E47" s="12"/>
      <c r="F47" s="12"/>
      <c r="G47" s="12"/>
      <c r="H47" s="12"/>
      <c r="I47" s="12"/>
      <c r="J47" s="12"/>
      <c r="K47" s="12"/>
      <c r="L47" s="12"/>
      <c r="M47" s="12"/>
      <c r="N47" s="12"/>
      <c r="O47" s="12"/>
    </row>
    <row r="48" spans="1:16" x14ac:dyDescent="0.25">
      <c r="C48" s="12"/>
      <c r="D48" s="12"/>
      <c r="E48" s="12"/>
      <c r="F48" s="12"/>
      <c r="G48" s="12"/>
      <c r="H48" s="12"/>
      <c r="I48" s="12"/>
      <c r="J48" s="12"/>
      <c r="K48" s="12"/>
      <c r="L48" s="12"/>
      <c r="M48" s="12"/>
      <c r="N48" s="12"/>
      <c r="O48" s="12"/>
    </row>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row r="69" s="12" customFormat="1" x14ac:dyDescent="0.25"/>
  </sheetData>
  <customSheetViews>
    <customSheetView guid="{524D39D6-D9FA-43B9-A02A-7383F59753BD}">
      <selection activeCell="K60" sqref="K60"/>
      <pageMargins left="0.7" right="0.7" top="0.75" bottom="0.75" header="0.3" footer="0.3"/>
      <pageSetup orientation="portrait" r:id="rId1"/>
    </customSheetView>
    <customSheetView guid="{9D8689BD-5DE1-44EE-AD85-AABB805F8C74}" topLeftCell="A31">
      <selection activeCell="N49" sqref="N49"/>
      <pageMargins left="0.7" right="0.7" top="0.75" bottom="0.75" header="0.3" footer="0.3"/>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62"/>
  <sheetViews>
    <sheetView zoomScale="90" zoomScaleNormal="90" workbookViewId="0">
      <pane xSplit="1" topLeftCell="B1" activePane="topRight" state="frozen"/>
      <selection pane="topRight" activeCell="B1" sqref="B1"/>
    </sheetView>
  </sheetViews>
  <sheetFormatPr defaultColWidth="9.140625" defaultRowHeight="12.75" x14ac:dyDescent="0.2"/>
  <cols>
    <col min="1" max="1" width="59.85546875" style="46" customWidth="1"/>
    <col min="2" max="2" width="33.28515625" style="46" bestFit="1" customWidth="1"/>
    <col min="3" max="15" width="22.5703125" style="49" customWidth="1"/>
    <col min="16" max="16" width="45.85546875" style="46" customWidth="1"/>
    <col min="17" max="17" width="11.140625" style="46" customWidth="1"/>
    <col min="18" max="18" width="11.5703125" style="46" customWidth="1"/>
    <col min="19" max="19" width="13.42578125" style="46" customWidth="1"/>
    <col min="20" max="20" width="11.28515625" style="46" bestFit="1" customWidth="1"/>
    <col min="21" max="16384" width="9.140625" style="46"/>
  </cols>
  <sheetData>
    <row r="1" spans="1:19" s="8" customFormat="1" ht="15.75" x14ac:dyDescent="0.25">
      <c r="A1" s="149" t="str">
        <f>'1. Expenditures'!A1</f>
        <v>SOMAH Program Administrator</v>
      </c>
      <c r="C1" s="47"/>
      <c r="D1" s="47"/>
      <c r="E1" s="47"/>
      <c r="F1" s="47"/>
      <c r="G1" s="47"/>
      <c r="H1" s="47"/>
      <c r="I1" s="47"/>
      <c r="J1" s="47"/>
      <c r="K1" s="47"/>
      <c r="L1" s="47"/>
      <c r="M1" s="47"/>
      <c r="N1" s="47"/>
      <c r="O1" s="47"/>
      <c r="Q1" s="7"/>
      <c r="R1" s="7"/>
      <c r="S1" s="7"/>
    </row>
    <row r="2" spans="1:19" x14ac:dyDescent="0.2">
      <c r="A2" s="226" t="str">
        <f>'1. Expenditures'!A2</f>
        <v>Reporting Date: July 29, 2022</v>
      </c>
      <c r="B2" s="8"/>
      <c r="C2" s="42"/>
      <c r="D2" s="32"/>
      <c r="E2" s="32"/>
      <c r="F2" s="32"/>
      <c r="G2" s="32"/>
      <c r="H2" s="32"/>
      <c r="I2" s="32"/>
      <c r="J2" s="32"/>
      <c r="K2" s="32"/>
      <c r="L2" s="32"/>
      <c r="M2" s="32"/>
      <c r="N2" s="32"/>
      <c r="O2" s="32"/>
      <c r="P2" s="10"/>
      <c r="Q2" s="10"/>
      <c r="R2" s="10"/>
      <c r="S2" s="10"/>
    </row>
    <row r="3" spans="1:19" x14ac:dyDescent="0.2">
      <c r="A3" s="231" t="str">
        <f>'1. Expenditures'!A3</f>
        <v>Reporting Data Through: June 30, 2022</v>
      </c>
      <c r="B3" s="30"/>
      <c r="C3" s="42"/>
      <c r="D3" s="32"/>
      <c r="E3" s="32"/>
      <c r="F3" s="32"/>
      <c r="G3" s="32"/>
      <c r="H3" s="32"/>
      <c r="I3" s="32"/>
      <c r="J3" s="32"/>
      <c r="K3" s="32"/>
      <c r="L3" s="32"/>
      <c r="M3" s="32"/>
      <c r="N3" s="32"/>
      <c r="O3" s="32"/>
      <c r="P3" s="10"/>
      <c r="Q3" s="10"/>
      <c r="R3" s="10"/>
      <c r="S3" s="10"/>
    </row>
    <row r="4" spans="1:19" x14ac:dyDescent="0.2">
      <c r="A4" s="75"/>
      <c r="B4" s="30"/>
      <c r="C4" s="42"/>
      <c r="D4" s="32"/>
      <c r="E4" s="32"/>
      <c r="F4" s="32"/>
      <c r="G4" s="32"/>
      <c r="H4" s="32"/>
      <c r="I4" s="32"/>
      <c r="J4" s="32"/>
      <c r="K4" s="32"/>
      <c r="L4" s="32"/>
      <c r="M4" s="32"/>
      <c r="N4" s="32"/>
      <c r="O4" s="32"/>
      <c r="P4" s="10"/>
      <c r="Q4" s="10"/>
      <c r="R4" s="10"/>
      <c r="S4" s="10"/>
    </row>
    <row r="5" spans="1:19" ht="13.5" thickBot="1" x14ac:dyDescent="0.25">
      <c r="A5" s="142" t="s">
        <v>280</v>
      </c>
      <c r="B5" s="30"/>
      <c r="C5" s="42"/>
      <c r="D5" s="32"/>
      <c r="E5" s="32"/>
      <c r="F5" s="32"/>
      <c r="G5" s="32"/>
      <c r="H5" s="32"/>
      <c r="I5" s="32"/>
      <c r="J5" s="32"/>
      <c r="K5" s="32"/>
      <c r="L5" s="32"/>
      <c r="M5" s="32"/>
      <c r="N5" s="32"/>
      <c r="O5" s="32"/>
      <c r="P5" s="10"/>
      <c r="Q5" s="10"/>
      <c r="R5" s="10"/>
      <c r="S5" s="10"/>
    </row>
    <row r="6" spans="1:19" s="4" customFormat="1" ht="16.5" thickBot="1" x14ac:dyDescent="0.3">
      <c r="A6" s="17" t="s">
        <v>8</v>
      </c>
      <c r="B6" s="22" t="s">
        <v>5</v>
      </c>
      <c r="C6" s="23">
        <v>2018</v>
      </c>
      <c r="D6" s="23" t="s">
        <v>112</v>
      </c>
      <c r="E6" s="93"/>
      <c r="F6" s="93"/>
      <c r="G6" s="93"/>
      <c r="H6" s="93"/>
      <c r="I6" s="93"/>
      <c r="J6" s="93"/>
      <c r="K6" s="93"/>
      <c r="L6" s="93"/>
      <c r="M6" s="93"/>
      <c r="N6" s="93"/>
      <c r="O6" s="93"/>
      <c r="P6" s="94"/>
      <c r="Q6" s="94"/>
      <c r="R6" s="94"/>
      <c r="S6" s="94"/>
    </row>
    <row r="7" spans="1:19" ht="54" customHeight="1" x14ac:dyDescent="0.2">
      <c r="A7" s="121" t="s">
        <v>119</v>
      </c>
      <c r="B7" s="126" t="s">
        <v>162</v>
      </c>
      <c r="C7" s="99">
        <v>590.73</v>
      </c>
      <c r="D7" s="99">
        <v>2369.5200000000004</v>
      </c>
      <c r="E7" s="32"/>
      <c r="F7" s="32"/>
      <c r="G7" s="32"/>
      <c r="H7" s="32"/>
      <c r="I7" s="32"/>
      <c r="J7" s="32"/>
      <c r="K7" s="32"/>
      <c r="L7" s="32"/>
      <c r="M7" s="32"/>
      <c r="N7" s="32"/>
      <c r="O7" s="32"/>
      <c r="P7" s="10"/>
      <c r="Q7" s="10"/>
      <c r="R7" s="10"/>
      <c r="S7" s="10"/>
    </row>
    <row r="8" spans="1:19" ht="78.75" customHeight="1" x14ac:dyDescent="0.2">
      <c r="A8" s="121" t="s">
        <v>120</v>
      </c>
      <c r="B8" s="124" t="s">
        <v>171</v>
      </c>
      <c r="C8" s="99">
        <v>12742.77</v>
      </c>
      <c r="D8" s="99">
        <v>20977.85</v>
      </c>
      <c r="E8" s="32"/>
      <c r="F8" s="32"/>
      <c r="G8" s="32"/>
      <c r="H8" s="32"/>
      <c r="I8" s="32"/>
      <c r="J8" s="32"/>
      <c r="K8" s="32"/>
      <c r="L8" s="32"/>
      <c r="M8" s="32"/>
      <c r="N8" s="32"/>
      <c r="O8" s="32"/>
      <c r="P8" s="10"/>
      <c r="Q8" s="10"/>
      <c r="R8" s="10"/>
      <c r="S8" s="10"/>
    </row>
    <row r="9" spans="1:19" ht="44.25" customHeight="1" x14ac:dyDescent="0.2">
      <c r="A9" s="121" t="s">
        <v>121</v>
      </c>
      <c r="B9" s="124" t="s">
        <v>163</v>
      </c>
      <c r="C9" s="100"/>
      <c r="D9" s="100">
        <v>0</v>
      </c>
      <c r="E9" s="32"/>
      <c r="F9" s="32"/>
      <c r="G9" s="32"/>
      <c r="H9" s="32"/>
      <c r="I9" s="32"/>
      <c r="J9" s="32"/>
      <c r="K9" s="32"/>
      <c r="L9" s="32"/>
      <c r="M9" s="32"/>
      <c r="N9" s="32"/>
      <c r="O9" s="32"/>
      <c r="P9" s="10"/>
      <c r="Q9" s="10"/>
      <c r="R9" s="10"/>
      <c r="S9" s="10"/>
    </row>
    <row r="10" spans="1:19" ht="25.5" x14ac:dyDescent="0.2">
      <c r="A10" s="121" t="s">
        <v>169</v>
      </c>
      <c r="B10" s="126" t="s">
        <v>170</v>
      </c>
      <c r="C10" s="101"/>
      <c r="D10" s="100">
        <v>2464.0400000000004</v>
      </c>
      <c r="E10" s="32"/>
      <c r="F10" s="32"/>
      <c r="G10" s="32"/>
      <c r="H10" s="32"/>
      <c r="I10" s="32"/>
      <c r="J10" s="32"/>
      <c r="K10" s="32"/>
      <c r="L10" s="32"/>
      <c r="M10" s="32"/>
      <c r="N10" s="32"/>
      <c r="O10" s="32"/>
      <c r="P10" s="10"/>
      <c r="Q10" s="10"/>
      <c r="R10" s="10"/>
      <c r="S10" s="10"/>
    </row>
    <row r="11" spans="1:19" ht="25.5" x14ac:dyDescent="0.2">
      <c r="A11" s="121" t="s">
        <v>122</v>
      </c>
      <c r="B11" s="124" t="s">
        <v>150</v>
      </c>
      <c r="C11" s="100"/>
      <c r="D11" s="100">
        <v>0</v>
      </c>
      <c r="E11" s="32"/>
      <c r="F11" s="32"/>
      <c r="G11" s="32"/>
      <c r="H11" s="32"/>
      <c r="I11" s="32"/>
      <c r="J11" s="32"/>
      <c r="K11" s="32"/>
      <c r="L11" s="32"/>
      <c r="M11" s="32"/>
      <c r="N11" s="32"/>
      <c r="O11" s="32"/>
      <c r="P11" s="10"/>
      <c r="Q11" s="10"/>
      <c r="R11" s="10"/>
      <c r="S11" s="10"/>
    </row>
    <row r="12" spans="1:19" ht="25.5" x14ac:dyDescent="0.2">
      <c r="A12" s="121" t="s">
        <v>191</v>
      </c>
      <c r="B12" s="124" t="s">
        <v>151</v>
      </c>
      <c r="C12" s="101"/>
      <c r="D12" s="101">
        <v>0</v>
      </c>
      <c r="E12" s="32"/>
      <c r="F12" s="32"/>
      <c r="G12" s="32"/>
      <c r="H12" s="32"/>
      <c r="I12" s="32"/>
      <c r="J12" s="32"/>
      <c r="K12" s="32"/>
      <c r="L12" s="32"/>
      <c r="M12" s="32"/>
      <c r="N12" s="32"/>
      <c r="O12" s="32"/>
      <c r="P12" s="10"/>
      <c r="Q12" s="10"/>
      <c r="R12" s="10"/>
      <c r="S12" s="10"/>
    </row>
    <row r="13" spans="1:19" ht="26.25" thickBot="1" x14ac:dyDescent="0.25">
      <c r="A13" s="121" t="s">
        <v>123</v>
      </c>
      <c r="B13" s="126" t="s">
        <v>152</v>
      </c>
      <c r="C13" s="101">
        <v>8715.9699999999993</v>
      </c>
      <c r="D13" s="101">
        <v>22061.165000000001</v>
      </c>
      <c r="E13" s="32"/>
      <c r="F13" s="32"/>
      <c r="G13" s="32"/>
      <c r="H13" s="32"/>
      <c r="I13" s="32"/>
      <c r="J13" s="32"/>
      <c r="K13" s="32"/>
      <c r="L13" s="32"/>
      <c r="M13" s="32"/>
      <c r="N13" s="32"/>
      <c r="O13" s="32"/>
      <c r="P13" s="10"/>
      <c r="Q13" s="10"/>
      <c r="R13" s="10"/>
      <c r="S13" s="10"/>
    </row>
    <row r="14" spans="1:19" s="4" customFormat="1" ht="16.5" thickBot="1" x14ac:dyDescent="0.3">
      <c r="A14" s="20" t="s">
        <v>111</v>
      </c>
      <c r="B14" s="20"/>
      <c r="C14" s="105">
        <f t="shared" ref="C14" si="0">SUM(C7:C13)</f>
        <v>22049.47</v>
      </c>
      <c r="D14" s="102">
        <f>SUM(D7:D13)</f>
        <v>47872.574999999997</v>
      </c>
      <c r="E14" s="93"/>
      <c r="F14" s="93"/>
      <c r="G14" s="93"/>
      <c r="H14" s="93"/>
      <c r="I14" s="93"/>
      <c r="J14" s="93"/>
      <c r="K14" s="93"/>
      <c r="L14" s="93"/>
      <c r="M14" s="93"/>
      <c r="N14" s="93"/>
      <c r="O14" s="93"/>
      <c r="P14" s="94"/>
      <c r="Q14" s="94"/>
      <c r="R14" s="94"/>
      <c r="S14" s="94"/>
    </row>
    <row r="15" spans="1:19" x14ac:dyDescent="0.2">
      <c r="A15" s="75"/>
      <c r="B15" s="30"/>
      <c r="C15" s="42"/>
      <c r="D15" s="32"/>
      <c r="E15" s="32"/>
      <c r="F15" s="32"/>
      <c r="G15" s="32"/>
      <c r="H15" s="32"/>
      <c r="I15" s="32"/>
      <c r="J15" s="32"/>
      <c r="K15" s="32"/>
      <c r="L15" s="32"/>
      <c r="M15" s="32"/>
      <c r="N15" s="32"/>
      <c r="O15" s="32"/>
      <c r="P15" s="10"/>
      <c r="Q15" s="10"/>
      <c r="R15" s="10"/>
      <c r="S15" s="10"/>
    </row>
    <row r="16" spans="1:19" x14ac:dyDescent="0.2">
      <c r="B16" s="30"/>
      <c r="C16" s="42"/>
      <c r="D16" s="32"/>
      <c r="E16" s="32"/>
      <c r="F16" s="32"/>
      <c r="G16" s="32"/>
      <c r="H16" s="32"/>
      <c r="I16" s="32"/>
      <c r="J16" s="32"/>
      <c r="K16" s="32"/>
      <c r="L16" s="32"/>
      <c r="M16" s="32"/>
      <c r="N16" s="32"/>
      <c r="O16" s="32"/>
      <c r="P16" s="10"/>
      <c r="Q16" s="10"/>
      <c r="R16" s="10"/>
      <c r="S16" s="10"/>
    </row>
    <row r="17" spans="1:19" ht="13.5" thickBot="1" x14ac:dyDescent="0.25">
      <c r="A17" s="142" t="s">
        <v>281</v>
      </c>
      <c r="B17" s="30"/>
      <c r="C17" s="32"/>
      <c r="D17" s="32"/>
      <c r="E17" s="32"/>
      <c r="F17" s="32"/>
      <c r="G17" s="32"/>
      <c r="H17" s="32"/>
      <c r="I17" s="32"/>
      <c r="J17" s="32"/>
      <c r="K17" s="32"/>
      <c r="L17" s="32"/>
      <c r="M17" s="32"/>
      <c r="N17" s="32"/>
      <c r="O17" s="32"/>
      <c r="P17" s="10"/>
      <c r="Q17" s="10"/>
      <c r="R17" s="10"/>
      <c r="S17" s="10"/>
    </row>
    <row r="18" spans="1:19" s="4" customFormat="1" ht="16.5" thickBot="1" x14ac:dyDescent="0.3">
      <c r="A18" s="17" t="s">
        <v>8</v>
      </c>
      <c r="B18" s="22" t="s">
        <v>5</v>
      </c>
      <c r="C18" s="23" t="s">
        <v>113</v>
      </c>
      <c r="D18" s="23">
        <v>2020</v>
      </c>
      <c r="E18" s="23">
        <v>2021</v>
      </c>
      <c r="F18" s="23">
        <v>2022</v>
      </c>
      <c r="G18" s="23">
        <v>2023</v>
      </c>
      <c r="H18" s="23">
        <v>2024</v>
      </c>
      <c r="I18" s="23">
        <v>2025</v>
      </c>
      <c r="J18" s="23">
        <v>2026</v>
      </c>
      <c r="K18" s="23">
        <v>2027</v>
      </c>
      <c r="L18" s="23">
        <v>2028</v>
      </c>
      <c r="M18" s="23">
        <v>2029</v>
      </c>
      <c r="N18" s="23">
        <v>2030</v>
      </c>
      <c r="O18" s="90" t="s">
        <v>3</v>
      </c>
      <c r="P18" s="91" t="s">
        <v>4</v>
      </c>
      <c r="R18" s="19"/>
      <c r="S18" s="19"/>
    </row>
    <row r="19" spans="1:19" ht="41.45" customHeight="1" x14ac:dyDescent="0.25">
      <c r="A19" s="127" t="s">
        <v>43</v>
      </c>
      <c r="B19" s="124" t="s">
        <v>168</v>
      </c>
      <c r="C19" s="99">
        <v>120053.37500000004</v>
      </c>
      <c r="D19" s="107">
        <v>211061.17520000011</v>
      </c>
      <c r="E19" s="107">
        <v>217776.29000000004</v>
      </c>
      <c r="F19" s="107">
        <v>147275.91</v>
      </c>
      <c r="G19" s="65"/>
      <c r="H19" s="65"/>
      <c r="I19" s="65"/>
      <c r="J19" s="65"/>
      <c r="K19" s="65"/>
      <c r="L19" s="65"/>
      <c r="M19" s="65"/>
      <c r="N19" s="65"/>
      <c r="O19" s="227">
        <f t="shared" ref="O19:O25" si="1">SUM(C19:N19)</f>
        <v>696166.75020000024</v>
      </c>
      <c r="P19" s="61"/>
    </row>
    <row r="20" spans="1:19" ht="38.25" x14ac:dyDescent="0.25">
      <c r="A20" s="125" t="s">
        <v>44</v>
      </c>
      <c r="B20" s="126" t="s">
        <v>297</v>
      </c>
      <c r="C20" s="99">
        <v>16305.515000000001</v>
      </c>
      <c r="D20" s="107">
        <v>61789.408300000017</v>
      </c>
      <c r="E20" s="107">
        <v>79113.972500000003</v>
      </c>
      <c r="F20" s="107">
        <v>34648.589999999997</v>
      </c>
      <c r="G20" s="68"/>
      <c r="H20" s="68"/>
      <c r="I20" s="68"/>
      <c r="J20" s="68"/>
      <c r="K20" s="68"/>
      <c r="L20" s="68"/>
      <c r="M20" s="69"/>
      <c r="N20" s="64"/>
      <c r="O20" s="227">
        <f t="shared" si="1"/>
        <v>191857.48580000002</v>
      </c>
      <c r="P20" s="61"/>
      <c r="Q20" s="33"/>
    </row>
    <row r="21" spans="1:19" ht="38.25" x14ac:dyDescent="0.25">
      <c r="A21" s="125" t="s">
        <v>45</v>
      </c>
      <c r="B21" s="124" t="s">
        <v>156</v>
      </c>
      <c r="C21" s="100">
        <v>7934.9850000000006</v>
      </c>
      <c r="D21" s="107">
        <v>115572.30750000001</v>
      </c>
      <c r="E21" s="107">
        <v>96452.76999999999</v>
      </c>
      <c r="F21" s="107">
        <v>40219.53</v>
      </c>
      <c r="G21" s="68"/>
      <c r="H21" s="68"/>
      <c r="I21" s="68"/>
      <c r="J21" s="68"/>
      <c r="K21" s="68"/>
      <c r="L21" s="68"/>
      <c r="M21" s="70"/>
      <c r="N21" s="68"/>
      <c r="O21" s="227">
        <f t="shared" si="1"/>
        <v>260179.5925</v>
      </c>
      <c r="P21" s="61"/>
      <c r="Q21" s="33"/>
    </row>
    <row r="22" spans="1:19" ht="25.5" x14ac:dyDescent="0.25">
      <c r="A22" s="127" t="s">
        <v>46</v>
      </c>
      <c r="B22" s="151" t="s">
        <v>150</v>
      </c>
      <c r="C22" s="101">
        <v>37170.637499999997</v>
      </c>
      <c r="D22" s="107">
        <v>35630.167500000003</v>
      </c>
      <c r="E22" s="107">
        <v>27813.292500000003</v>
      </c>
      <c r="F22" s="107">
        <v>8354.380000000001</v>
      </c>
      <c r="G22" s="68"/>
      <c r="H22" s="68"/>
      <c r="I22" s="68"/>
      <c r="J22" s="68"/>
      <c r="K22" s="68"/>
      <c r="L22" s="68"/>
      <c r="M22" s="69"/>
      <c r="N22" s="64"/>
      <c r="O22" s="227">
        <f t="shared" si="1"/>
        <v>108968.47750000001</v>
      </c>
      <c r="P22" s="61"/>
      <c r="Q22" s="33"/>
    </row>
    <row r="23" spans="1:19" ht="25.5" x14ac:dyDescent="0.25">
      <c r="A23" s="127" t="s">
        <v>47</v>
      </c>
      <c r="B23" s="124" t="s">
        <v>153</v>
      </c>
      <c r="C23" s="100">
        <v>5154.8600000000006</v>
      </c>
      <c r="D23" s="107">
        <v>10860.990000000002</v>
      </c>
      <c r="E23" s="107">
        <v>22621.727499999997</v>
      </c>
      <c r="F23" s="107">
        <v>12849.69</v>
      </c>
      <c r="G23" s="68"/>
      <c r="H23" s="68"/>
      <c r="I23" s="68"/>
      <c r="J23" s="68"/>
      <c r="K23" s="68"/>
      <c r="L23" s="68"/>
      <c r="M23" s="69"/>
      <c r="N23" s="64"/>
      <c r="O23" s="227">
        <f t="shared" si="1"/>
        <v>51487.267500000002</v>
      </c>
      <c r="P23" s="61"/>
      <c r="Q23" s="33"/>
    </row>
    <row r="24" spans="1:19" ht="38.25" x14ac:dyDescent="0.25">
      <c r="A24" s="121" t="s">
        <v>48</v>
      </c>
      <c r="B24" s="126" t="s">
        <v>154</v>
      </c>
      <c r="C24" s="101">
        <v>46195.17</v>
      </c>
      <c r="D24" s="107">
        <v>59981.144999999997</v>
      </c>
      <c r="E24" s="107">
        <v>68001.6875</v>
      </c>
      <c r="F24" s="107">
        <v>33903.120000000003</v>
      </c>
      <c r="G24" s="68"/>
      <c r="H24" s="68"/>
      <c r="I24" s="68"/>
      <c r="J24" s="68"/>
      <c r="K24" s="68"/>
      <c r="L24" s="68"/>
      <c r="M24" s="70"/>
      <c r="N24" s="68"/>
      <c r="O24" s="227">
        <f t="shared" si="1"/>
        <v>208081.1225</v>
      </c>
      <c r="P24" s="61"/>
      <c r="Q24" s="33"/>
    </row>
    <row r="25" spans="1:19" ht="26.25" thickBot="1" x14ac:dyDescent="0.3">
      <c r="A25" s="127" t="s">
        <v>49</v>
      </c>
      <c r="B25" s="124" t="s">
        <v>155</v>
      </c>
      <c r="C25" s="101">
        <v>1340.0900000000001</v>
      </c>
      <c r="D25" s="107">
        <v>2431.5149999999999</v>
      </c>
      <c r="E25" s="107">
        <v>455.58000000000004</v>
      </c>
      <c r="F25" s="107">
        <v>310.98</v>
      </c>
      <c r="G25" s="68"/>
      <c r="H25" s="68"/>
      <c r="I25" s="68"/>
      <c r="J25" s="68"/>
      <c r="K25" s="68"/>
      <c r="L25" s="68"/>
      <c r="M25" s="70"/>
      <c r="N25" s="68"/>
      <c r="O25" s="227">
        <f t="shared" si="1"/>
        <v>4538.1650000000009</v>
      </c>
      <c r="P25" s="153"/>
      <c r="Q25" s="33"/>
    </row>
    <row r="26" spans="1:19" s="4" customFormat="1" ht="16.5" thickBot="1" x14ac:dyDescent="0.3">
      <c r="A26" s="20" t="s">
        <v>105</v>
      </c>
      <c r="B26" s="20"/>
      <c r="C26" s="102">
        <f t="shared" ref="C26:N26" si="2">SUM(C19:C25)</f>
        <v>234154.63250000004</v>
      </c>
      <c r="D26" s="176">
        <f t="shared" si="2"/>
        <v>497326.70850000012</v>
      </c>
      <c r="E26" s="21">
        <f t="shared" si="2"/>
        <v>512235.32000000007</v>
      </c>
      <c r="F26" s="21">
        <f t="shared" si="2"/>
        <v>277562.2</v>
      </c>
      <c r="G26" s="21">
        <f t="shared" si="2"/>
        <v>0</v>
      </c>
      <c r="H26" s="21">
        <f t="shared" si="2"/>
        <v>0</v>
      </c>
      <c r="I26" s="21">
        <f t="shared" si="2"/>
        <v>0</v>
      </c>
      <c r="J26" s="21">
        <f t="shared" si="2"/>
        <v>0</v>
      </c>
      <c r="K26" s="21">
        <f t="shared" si="2"/>
        <v>0</v>
      </c>
      <c r="L26" s="21">
        <f t="shared" si="2"/>
        <v>0</v>
      </c>
      <c r="M26" s="21">
        <f t="shared" si="2"/>
        <v>0</v>
      </c>
      <c r="N26" s="21">
        <f t="shared" si="2"/>
        <v>0</v>
      </c>
      <c r="O26" s="92">
        <f>SUM(C26:N26)+C14+D14</f>
        <v>1591200.9060000002</v>
      </c>
      <c r="P26" s="161" t="s">
        <v>196</v>
      </c>
    </row>
    <row r="27" spans="1:19" x14ac:dyDescent="0.2">
      <c r="C27" s="42"/>
      <c r="D27" s="42"/>
      <c r="E27" s="42"/>
      <c r="F27" s="42"/>
      <c r="G27" s="42"/>
      <c r="H27" s="42"/>
      <c r="I27" s="42"/>
      <c r="J27" s="42"/>
      <c r="L27" s="42"/>
      <c r="M27" s="42"/>
      <c r="N27" s="42"/>
      <c r="O27" s="42"/>
    </row>
    <row r="28" spans="1:19" ht="90" x14ac:dyDescent="0.2">
      <c r="A28" s="141" t="s">
        <v>298</v>
      </c>
    </row>
    <row r="34" s="46" customFormat="1" x14ac:dyDescent="0.2"/>
    <row r="35" s="46" customFormat="1" x14ac:dyDescent="0.2"/>
    <row r="36" s="46" customFormat="1" x14ac:dyDescent="0.2"/>
    <row r="37" s="46" customFormat="1" x14ac:dyDescent="0.2"/>
    <row r="38" s="46" customFormat="1" x14ac:dyDescent="0.2"/>
    <row r="39" s="46" customFormat="1" x14ac:dyDescent="0.2"/>
    <row r="40" s="46" customFormat="1" x14ac:dyDescent="0.2"/>
    <row r="41" s="46" customFormat="1" x14ac:dyDescent="0.2"/>
    <row r="42" s="46" customFormat="1" x14ac:dyDescent="0.2"/>
    <row r="43" s="46" customFormat="1" x14ac:dyDescent="0.2"/>
    <row r="44" s="46" customFormat="1" x14ac:dyDescent="0.2"/>
    <row r="45" s="46" customFormat="1" x14ac:dyDescent="0.2"/>
    <row r="46" s="46" customFormat="1" x14ac:dyDescent="0.2"/>
    <row r="47" s="46" customFormat="1" x14ac:dyDescent="0.2"/>
    <row r="48" s="46" customFormat="1" x14ac:dyDescent="0.2"/>
    <row r="49" s="46" customFormat="1" x14ac:dyDescent="0.2"/>
    <row r="50" s="46" customFormat="1" x14ac:dyDescent="0.2"/>
    <row r="51" s="46" customFormat="1" x14ac:dyDescent="0.2"/>
    <row r="52" s="46" customFormat="1" x14ac:dyDescent="0.2"/>
    <row r="53" s="46" customFormat="1" x14ac:dyDescent="0.2"/>
    <row r="55" s="46" customFormat="1" x14ac:dyDescent="0.2"/>
    <row r="56" s="46" customFormat="1" x14ac:dyDescent="0.2"/>
    <row r="57" s="46" customFormat="1" x14ac:dyDescent="0.2"/>
    <row r="58" s="46" customFormat="1" x14ac:dyDescent="0.2"/>
    <row r="59" s="46" customFormat="1" x14ac:dyDescent="0.2"/>
    <row r="60" s="46" customFormat="1" x14ac:dyDescent="0.2"/>
    <row r="61" s="46" customFormat="1" x14ac:dyDescent="0.2"/>
    <row r="62" s="46" customFormat="1"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47"/>
  <sheetViews>
    <sheetView zoomScale="90" zoomScaleNormal="90" workbookViewId="0">
      <pane xSplit="1" topLeftCell="B1" activePane="topRight" state="frozen"/>
      <selection pane="topRight" activeCell="B2" sqref="B2"/>
    </sheetView>
  </sheetViews>
  <sheetFormatPr defaultColWidth="9.140625" defaultRowHeight="12.75" x14ac:dyDescent="0.2"/>
  <cols>
    <col min="1" max="1" width="64.7109375" style="46" bestFit="1" customWidth="1"/>
    <col min="2" max="2" width="27.85546875" style="46" customWidth="1"/>
    <col min="3" max="16" width="22" style="49" customWidth="1"/>
    <col min="17" max="17" width="45.85546875" style="46" customWidth="1"/>
    <col min="18" max="18" width="11.140625" style="46" customWidth="1"/>
    <col min="19" max="19" width="11.5703125" style="46" customWidth="1"/>
    <col min="20" max="20" width="13.42578125" style="46" customWidth="1"/>
    <col min="21" max="21" width="11.28515625" style="46" bestFit="1" customWidth="1"/>
    <col min="22" max="16384" width="9.140625" style="46"/>
  </cols>
  <sheetData>
    <row r="1" spans="1:20" s="8" customFormat="1" ht="15.75" x14ac:dyDescent="0.25">
      <c r="A1" s="149" t="str">
        <f>'1. Expenditures'!A1</f>
        <v>SOMAH Program Administrator</v>
      </c>
      <c r="C1" s="47"/>
      <c r="D1" s="47"/>
      <c r="E1" s="47"/>
      <c r="F1" s="47"/>
      <c r="G1" s="47"/>
      <c r="H1" s="47"/>
      <c r="I1" s="47"/>
      <c r="J1" s="47"/>
      <c r="K1" s="47"/>
      <c r="L1" s="47"/>
      <c r="M1" s="47"/>
      <c r="N1" s="47"/>
      <c r="O1" s="47"/>
      <c r="P1" s="47"/>
      <c r="R1" s="7"/>
      <c r="S1" s="7"/>
      <c r="T1" s="7"/>
    </row>
    <row r="2" spans="1:20" x14ac:dyDescent="0.2">
      <c r="A2" s="226" t="str">
        <f>'1. Expenditures'!A2</f>
        <v>Reporting Date: July 29, 2022</v>
      </c>
      <c r="B2" s="8"/>
      <c r="C2" s="42"/>
      <c r="D2" s="54"/>
      <c r="E2" s="32"/>
      <c r="F2" s="32"/>
      <c r="G2" s="32"/>
      <c r="H2" s="32"/>
      <c r="I2" s="32"/>
      <c r="J2" s="32"/>
      <c r="K2" s="32"/>
      <c r="L2" s="32"/>
      <c r="M2" s="32"/>
      <c r="N2" s="32"/>
      <c r="O2" s="32"/>
      <c r="P2" s="32"/>
      <c r="Q2" s="10"/>
      <c r="R2" s="10"/>
      <c r="S2" s="10"/>
      <c r="T2" s="10"/>
    </row>
    <row r="3" spans="1:20" x14ac:dyDescent="0.2">
      <c r="A3" s="230" t="str">
        <f>'1. Expenditures'!A3</f>
        <v>Reporting Data Through: June 30, 2022</v>
      </c>
      <c r="B3" s="30"/>
      <c r="C3" s="42"/>
      <c r="D3" s="54"/>
      <c r="E3" s="32"/>
      <c r="F3" s="32"/>
      <c r="G3" s="32"/>
      <c r="H3" s="32"/>
      <c r="I3" s="32"/>
      <c r="J3" s="32"/>
      <c r="K3" s="32"/>
      <c r="L3" s="32"/>
      <c r="M3" s="32"/>
      <c r="N3" s="32"/>
      <c r="O3" s="32"/>
      <c r="P3" s="32"/>
      <c r="Q3" s="10"/>
      <c r="R3" s="10"/>
      <c r="S3" s="10"/>
      <c r="T3" s="10"/>
    </row>
    <row r="4" spans="1:20" x14ac:dyDescent="0.2">
      <c r="A4" s="29"/>
      <c r="B4" s="30"/>
      <c r="C4" s="42"/>
      <c r="D4" s="54"/>
      <c r="E4" s="32"/>
      <c r="F4" s="32"/>
      <c r="G4" s="32"/>
      <c r="H4" s="32"/>
      <c r="I4" s="32"/>
      <c r="J4" s="32"/>
      <c r="K4" s="32"/>
      <c r="L4" s="32"/>
      <c r="M4" s="32"/>
      <c r="N4" s="32"/>
      <c r="O4" s="32"/>
      <c r="P4" s="32"/>
      <c r="Q4" s="10"/>
      <c r="R4" s="10"/>
      <c r="S4" s="10"/>
      <c r="T4" s="10"/>
    </row>
    <row r="5" spans="1:20" ht="13.5" thickBot="1" x14ac:dyDescent="0.25">
      <c r="A5" s="142" t="s">
        <v>215</v>
      </c>
      <c r="B5" s="30"/>
      <c r="C5" s="32"/>
      <c r="D5" s="32"/>
      <c r="E5" s="32"/>
      <c r="F5" s="32"/>
      <c r="G5" s="32"/>
      <c r="H5" s="32"/>
      <c r="I5" s="32"/>
      <c r="J5" s="32"/>
      <c r="K5" s="32"/>
      <c r="L5" s="32"/>
      <c r="M5" s="32"/>
      <c r="N5" s="32"/>
      <c r="O5" s="32"/>
      <c r="P5" s="32"/>
      <c r="Q5" s="10"/>
      <c r="R5" s="10"/>
      <c r="S5" s="10"/>
      <c r="T5" s="10"/>
    </row>
    <row r="6" spans="1:20" s="4" customFormat="1" ht="16.5" thickBot="1" x14ac:dyDescent="0.3">
      <c r="A6" s="17" t="s">
        <v>9</v>
      </c>
      <c r="B6" s="22" t="s">
        <v>5</v>
      </c>
      <c r="C6" s="23">
        <v>2018</v>
      </c>
      <c r="D6" s="23">
        <v>2019</v>
      </c>
      <c r="E6" s="23">
        <v>2020</v>
      </c>
      <c r="F6" s="23">
        <v>2021</v>
      </c>
      <c r="G6" s="23">
        <v>2022</v>
      </c>
      <c r="H6" s="23">
        <v>2023</v>
      </c>
      <c r="I6" s="23">
        <v>2024</v>
      </c>
      <c r="J6" s="23">
        <v>2025</v>
      </c>
      <c r="K6" s="23">
        <v>2026</v>
      </c>
      <c r="L6" s="23">
        <v>2027</v>
      </c>
      <c r="M6" s="23">
        <v>2028</v>
      </c>
      <c r="N6" s="23">
        <v>2029</v>
      </c>
      <c r="O6" s="23">
        <v>2030</v>
      </c>
      <c r="P6" s="24" t="s">
        <v>3</v>
      </c>
      <c r="Q6" s="18" t="s">
        <v>4</v>
      </c>
      <c r="S6" s="19"/>
      <c r="T6" s="19"/>
    </row>
    <row r="7" spans="1:20" ht="25.5" customHeight="1" x14ac:dyDescent="0.25">
      <c r="A7" s="121" t="s">
        <v>50</v>
      </c>
      <c r="B7" s="128" t="s">
        <v>161</v>
      </c>
      <c r="C7" s="67">
        <v>0</v>
      </c>
      <c r="D7" s="101">
        <v>24053.217500000002</v>
      </c>
      <c r="E7" s="107">
        <v>5759.9400000000005</v>
      </c>
      <c r="F7" s="107">
        <v>9410.7274999999991</v>
      </c>
      <c r="G7" s="107">
        <v>10740.0212175</v>
      </c>
      <c r="H7" s="68"/>
      <c r="I7" s="68"/>
      <c r="J7" s="68"/>
      <c r="K7" s="68"/>
      <c r="L7" s="70"/>
      <c r="M7" s="68"/>
      <c r="N7" s="68"/>
      <c r="O7" s="68"/>
      <c r="P7" s="15">
        <f t="shared" ref="P7:P10" si="0">SUM(C7:O7)</f>
        <v>49963.9062175</v>
      </c>
      <c r="Q7" s="61"/>
      <c r="R7" s="33"/>
    </row>
    <row r="8" spans="1:20" ht="64.5" customHeight="1" x14ac:dyDescent="0.25">
      <c r="A8" s="121" t="s">
        <v>51</v>
      </c>
      <c r="B8" s="128" t="s">
        <v>159</v>
      </c>
      <c r="C8" s="67">
        <v>0</v>
      </c>
      <c r="D8" s="100">
        <v>188624.61000000002</v>
      </c>
      <c r="E8" s="107">
        <v>151267.528743</v>
      </c>
      <c r="F8" s="107">
        <v>174217.03090000004</v>
      </c>
      <c r="G8" s="107">
        <v>122052.7062175</v>
      </c>
      <c r="H8" s="68"/>
      <c r="I8" s="68"/>
      <c r="J8" s="68"/>
      <c r="K8" s="68"/>
      <c r="L8" s="70"/>
      <c r="M8" s="68"/>
      <c r="N8" s="68"/>
      <c r="O8" s="68"/>
      <c r="P8" s="15">
        <f t="shared" si="0"/>
        <v>636161.87586050003</v>
      </c>
      <c r="Q8" s="61"/>
      <c r="R8" s="33"/>
    </row>
    <row r="9" spans="1:20" ht="89.25" customHeight="1" x14ac:dyDescent="0.25">
      <c r="A9" s="121" t="s">
        <v>158</v>
      </c>
      <c r="B9" s="128" t="s">
        <v>160</v>
      </c>
      <c r="C9" s="67">
        <v>0</v>
      </c>
      <c r="D9" s="100">
        <v>1534.3200000000002</v>
      </c>
      <c r="E9" s="107">
        <v>694.58999999999992</v>
      </c>
      <c r="F9" s="107">
        <v>647.29</v>
      </c>
      <c r="G9" s="107">
        <v>203666.7</v>
      </c>
      <c r="H9" s="68"/>
      <c r="I9" s="68"/>
      <c r="J9" s="68"/>
      <c r="K9" s="68"/>
      <c r="L9" s="70"/>
      <c r="M9" s="68"/>
      <c r="N9" s="68"/>
      <c r="O9" s="68"/>
      <c r="P9" s="15">
        <f t="shared" si="0"/>
        <v>206542.90000000002</v>
      </c>
      <c r="Q9" s="61"/>
      <c r="R9" s="33"/>
    </row>
    <row r="10" spans="1:20" ht="66.75" customHeight="1" thickBot="1" x14ac:dyDescent="0.3">
      <c r="A10" s="121" t="s">
        <v>52</v>
      </c>
      <c r="B10" s="129" t="s">
        <v>157</v>
      </c>
      <c r="C10" s="67">
        <v>0</v>
      </c>
      <c r="D10" s="228">
        <v>18728.497499999998</v>
      </c>
      <c r="E10" s="107">
        <v>28872.182500000003</v>
      </c>
      <c r="F10" s="107">
        <v>46763.915000000001</v>
      </c>
      <c r="G10" s="107">
        <v>15471.285</v>
      </c>
      <c r="H10" s="70"/>
      <c r="I10" s="70"/>
      <c r="J10" s="70"/>
      <c r="K10" s="70"/>
      <c r="L10" s="70"/>
      <c r="M10" s="70"/>
      <c r="N10" s="70"/>
      <c r="O10" s="70"/>
      <c r="P10" s="15">
        <f t="shared" si="0"/>
        <v>109835.88</v>
      </c>
      <c r="Q10" s="229"/>
    </row>
    <row r="11" spans="1:20" s="4" customFormat="1" ht="16.5" thickBot="1" x14ac:dyDescent="0.3">
      <c r="A11" s="55" t="s">
        <v>106</v>
      </c>
      <c r="B11" s="20"/>
      <c r="C11" s="21">
        <f t="shared" ref="C11:O11" si="1">SUM(C7:C10)</f>
        <v>0</v>
      </c>
      <c r="D11" s="102">
        <f t="shared" si="1"/>
        <v>232940.64500000002</v>
      </c>
      <c r="E11" s="176">
        <f t="shared" si="1"/>
        <v>186594.241243</v>
      </c>
      <c r="F11" s="21">
        <f t="shared" si="1"/>
        <v>231038.96340000007</v>
      </c>
      <c r="G11" s="21">
        <f t="shared" si="1"/>
        <v>351930.71243499999</v>
      </c>
      <c r="H11" s="21">
        <f t="shared" si="1"/>
        <v>0</v>
      </c>
      <c r="I11" s="21">
        <f t="shared" si="1"/>
        <v>0</v>
      </c>
      <c r="J11" s="21">
        <f t="shared" si="1"/>
        <v>0</v>
      </c>
      <c r="K11" s="21">
        <f t="shared" si="1"/>
        <v>0</v>
      </c>
      <c r="L11" s="21">
        <f t="shared" si="1"/>
        <v>0</v>
      </c>
      <c r="M11" s="21">
        <f t="shared" si="1"/>
        <v>0</v>
      </c>
      <c r="N11" s="21">
        <f t="shared" si="1"/>
        <v>0</v>
      </c>
      <c r="O11" s="21">
        <f t="shared" si="1"/>
        <v>0</v>
      </c>
      <c r="P11" s="95">
        <f>SUM(C11:O11)</f>
        <v>1002504.5620780002</v>
      </c>
      <c r="Q11" s="18"/>
    </row>
    <row r="12" spans="1:20" x14ac:dyDescent="0.2">
      <c r="D12" s="42"/>
      <c r="E12" s="42"/>
      <c r="K12" s="42"/>
      <c r="L12" s="42"/>
      <c r="M12" s="42"/>
      <c r="N12" s="42"/>
      <c r="O12" s="42"/>
      <c r="P12" s="42"/>
    </row>
    <row r="17" spans="3:16" x14ac:dyDescent="0.2">
      <c r="D17" s="165"/>
    </row>
    <row r="19" spans="3:16" x14ac:dyDescent="0.2">
      <c r="C19" s="46"/>
      <c r="D19" s="46"/>
      <c r="E19" s="46"/>
      <c r="F19" s="46"/>
      <c r="G19" s="46"/>
      <c r="H19" s="46"/>
      <c r="I19" s="46"/>
      <c r="J19" s="46"/>
      <c r="K19" s="46"/>
      <c r="L19" s="46"/>
      <c r="M19" s="46"/>
      <c r="N19" s="46"/>
      <c r="O19" s="46"/>
      <c r="P19" s="46"/>
    </row>
    <row r="20" spans="3:16" x14ac:dyDescent="0.2">
      <c r="C20" s="46"/>
      <c r="D20" s="46"/>
      <c r="E20" s="46"/>
      <c r="F20" s="46"/>
      <c r="G20" s="46"/>
      <c r="H20" s="46"/>
      <c r="I20" s="46"/>
      <c r="J20" s="46"/>
      <c r="K20" s="46"/>
      <c r="L20" s="46"/>
      <c r="M20" s="46"/>
      <c r="N20" s="46"/>
      <c r="O20" s="46"/>
      <c r="P20" s="46"/>
    </row>
    <row r="21" spans="3:16" x14ac:dyDescent="0.2">
      <c r="C21" s="46"/>
      <c r="D21" s="46"/>
      <c r="E21" s="46"/>
      <c r="F21" s="46"/>
      <c r="G21" s="46"/>
      <c r="H21" s="46"/>
      <c r="I21" s="46"/>
      <c r="J21" s="46"/>
      <c r="K21" s="46"/>
      <c r="L21" s="46"/>
      <c r="M21" s="46"/>
      <c r="N21" s="46"/>
      <c r="O21" s="46"/>
      <c r="P21" s="46"/>
    </row>
    <row r="22" spans="3:16" x14ac:dyDescent="0.2">
      <c r="C22" s="46"/>
      <c r="D22" s="46"/>
      <c r="E22" s="46"/>
      <c r="F22" s="46"/>
      <c r="G22" s="46"/>
      <c r="H22" s="46"/>
      <c r="I22" s="46"/>
      <c r="J22" s="46"/>
      <c r="K22" s="46"/>
      <c r="L22" s="46"/>
      <c r="M22" s="46"/>
      <c r="N22" s="46"/>
      <c r="O22" s="46"/>
      <c r="P22" s="46"/>
    </row>
    <row r="23" spans="3:16" x14ac:dyDescent="0.2">
      <c r="C23" s="46"/>
      <c r="D23" s="46"/>
      <c r="E23" s="46"/>
      <c r="F23" s="46"/>
      <c r="G23" s="46"/>
      <c r="H23" s="46"/>
      <c r="I23" s="46"/>
      <c r="J23" s="46"/>
      <c r="K23" s="46"/>
      <c r="L23" s="46"/>
      <c r="M23" s="46"/>
      <c r="N23" s="46"/>
      <c r="O23" s="46"/>
      <c r="P23" s="46"/>
    </row>
    <row r="24" spans="3:16" x14ac:dyDescent="0.2">
      <c r="C24" s="46"/>
      <c r="D24" s="46"/>
      <c r="E24" s="46"/>
      <c r="F24" s="46"/>
      <c r="G24" s="46"/>
      <c r="H24" s="46"/>
      <c r="I24" s="46"/>
      <c r="J24" s="46"/>
      <c r="K24" s="46"/>
      <c r="L24" s="46"/>
      <c r="M24" s="46"/>
      <c r="N24" s="46"/>
      <c r="O24" s="46"/>
      <c r="P24" s="46"/>
    </row>
    <row r="25" spans="3:16" x14ac:dyDescent="0.2">
      <c r="C25" s="46"/>
      <c r="D25" s="46"/>
      <c r="E25" s="46"/>
      <c r="F25" s="46"/>
      <c r="G25" s="46"/>
      <c r="H25" s="46"/>
      <c r="I25" s="46"/>
      <c r="J25" s="46"/>
      <c r="K25" s="46"/>
      <c r="L25" s="46"/>
      <c r="M25" s="46"/>
      <c r="N25" s="46"/>
      <c r="O25" s="46"/>
      <c r="P25" s="46"/>
    </row>
    <row r="26" spans="3:16" x14ac:dyDescent="0.2">
      <c r="C26" s="46"/>
      <c r="D26" s="46"/>
      <c r="E26" s="46"/>
      <c r="F26" s="46"/>
      <c r="G26" s="46"/>
      <c r="H26" s="46"/>
      <c r="I26" s="46"/>
      <c r="J26" s="46"/>
      <c r="K26" s="46"/>
      <c r="L26" s="46"/>
      <c r="M26" s="46"/>
      <c r="N26" s="46"/>
      <c r="O26" s="46"/>
      <c r="P26" s="46"/>
    </row>
    <row r="27" spans="3:16" x14ac:dyDescent="0.2">
      <c r="C27" s="46"/>
      <c r="D27" s="46"/>
      <c r="E27" s="46"/>
      <c r="F27" s="46"/>
      <c r="G27" s="46"/>
      <c r="H27" s="46"/>
      <c r="I27" s="46"/>
      <c r="J27" s="46"/>
      <c r="K27" s="46"/>
      <c r="L27" s="46"/>
      <c r="M27" s="46"/>
      <c r="N27" s="46"/>
      <c r="O27" s="46"/>
      <c r="P27" s="46"/>
    </row>
    <row r="28" spans="3:16" x14ac:dyDescent="0.2">
      <c r="C28" s="46"/>
      <c r="D28" s="46"/>
      <c r="E28" s="46"/>
      <c r="F28" s="46"/>
      <c r="G28" s="46"/>
      <c r="H28" s="46"/>
      <c r="I28" s="46"/>
      <c r="J28" s="46"/>
      <c r="K28" s="46"/>
      <c r="L28" s="46"/>
      <c r="M28" s="46"/>
      <c r="N28" s="46"/>
      <c r="O28" s="46"/>
      <c r="P28" s="46"/>
    </row>
    <row r="29" spans="3:16" x14ac:dyDescent="0.2">
      <c r="C29" s="46"/>
      <c r="D29" s="46"/>
      <c r="E29" s="46"/>
      <c r="F29" s="46"/>
      <c r="G29" s="46"/>
      <c r="H29" s="46"/>
      <c r="I29" s="46"/>
      <c r="J29" s="46"/>
      <c r="K29" s="46"/>
      <c r="L29" s="46"/>
      <c r="M29" s="46"/>
      <c r="N29" s="46"/>
      <c r="O29" s="46"/>
      <c r="P29" s="46"/>
    </row>
    <row r="30" spans="3:16" x14ac:dyDescent="0.2">
      <c r="C30" s="46"/>
      <c r="D30" s="46"/>
      <c r="E30" s="46"/>
      <c r="F30" s="46"/>
      <c r="G30" s="46"/>
      <c r="H30" s="46"/>
      <c r="I30" s="46"/>
      <c r="J30" s="46"/>
      <c r="K30" s="46"/>
      <c r="L30" s="46"/>
      <c r="M30" s="46"/>
      <c r="N30" s="46"/>
      <c r="O30" s="46"/>
      <c r="P30" s="46"/>
    </row>
    <row r="31" spans="3:16" x14ac:dyDescent="0.2">
      <c r="C31" s="46"/>
      <c r="D31" s="46"/>
      <c r="E31" s="46"/>
      <c r="F31" s="46"/>
      <c r="G31" s="46"/>
      <c r="H31" s="46"/>
      <c r="I31" s="46"/>
      <c r="J31" s="46"/>
      <c r="K31" s="46"/>
      <c r="L31" s="46"/>
      <c r="M31" s="46"/>
      <c r="N31" s="46"/>
      <c r="O31" s="46"/>
      <c r="P31" s="46"/>
    </row>
    <row r="32" spans="3:16" x14ac:dyDescent="0.2">
      <c r="C32" s="46"/>
      <c r="D32" s="46"/>
      <c r="E32" s="46"/>
      <c r="F32" s="46"/>
      <c r="G32" s="46"/>
      <c r="H32" s="46"/>
      <c r="I32" s="46"/>
      <c r="J32" s="46"/>
      <c r="K32" s="46"/>
      <c r="L32" s="46"/>
      <c r="M32" s="46"/>
      <c r="N32" s="46"/>
      <c r="O32" s="46"/>
      <c r="P32" s="46"/>
    </row>
    <row r="33" s="46" customFormat="1" x14ac:dyDescent="0.2"/>
    <row r="34" s="46" customFormat="1" x14ac:dyDescent="0.2"/>
    <row r="35" s="46" customFormat="1" x14ac:dyDescent="0.2"/>
    <row r="36" s="46" customFormat="1" x14ac:dyDescent="0.2"/>
    <row r="37" s="46" customFormat="1" x14ac:dyDescent="0.2"/>
    <row r="38" s="46" customFormat="1" x14ac:dyDescent="0.2"/>
    <row r="40" s="46" customFormat="1" x14ac:dyDescent="0.2"/>
    <row r="41" s="46" customFormat="1" x14ac:dyDescent="0.2"/>
    <row r="42" s="46" customFormat="1" x14ac:dyDescent="0.2"/>
    <row r="43" s="46" customFormat="1" x14ac:dyDescent="0.2"/>
    <row r="44" s="46" customFormat="1" x14ac:dyDescent="0.2"/>
    <row r="45" s="46" customFormat="1" x14ac:dyDescent="0.2"/>
    <row r="46" s="46" customFormat="1" x14ac:dyDescent="0.2"/>
    <row r="47" s="46" customFormat="1" x14ac:dyDescent="0.2"/>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AU41"/>
  <sheetViews>
    <sheetView zoomScale="90" zoomScaleNormal="90" workbookViewId="0">
      <pane xSplit="1" topLeftCell="B1" activePane="topRight" state="frozen"/>
      <selection pane="topRight" activeCell="B2" sqref="B2"/>
    </sheetView>
  </sheetViews>
  <sheetFormatPr defaultRowHeight="15" x14ac:dyDescent="0.25"/>
  <cols>
    <col min="1" max="1" width="43.140625" customWidth="1"/>
    <col min="2" max="11" width="15.42578125" customWidth="1"/>
    <col min="12" max="12" width="16.85546875" bestFit="1" customWidth="1"/>
    <col min="13" max="13" width="16.7109375" customWidth="1"/>
    <col min="14" max="14" width="16.85546875" bestFit="1" customWidth="1"/>
    <col min="15" max="22" width="15.42578125" customWidth="1"/>
    <col min="23" max="46" width="15.42578125" hidden="1" customWidth="1"/>
    <col min="47" max="47" width="18" customWidth="1"/>
  </cols>
  <sheetData>
    <row r="1" spans="1:47" ht="15.75" x14ac:dyDescent="0.25">
      <c r="A1" s="150" t="str">
        <f>'1. Expenditures'!A1</f>
        <v>SOMAH Program Administrator</v>
      </c>
    </row>
    <row r="2" spans="1:47" x14ac:dyDescent="0.25">
      <c r="A2" s="231" t="str">
        <f>'1. Expenditures'!A2</f>
        <v>Reporting Date: July 29, 2022</v>
      </c>
    </row>
    <row r="3" spans="1:47" x14ac:dyDescent="0.25">
      <c r="A3" s="231" t="str">
        <f>'1. Expenditures'!A3</f>
        <v>Reporting Data Through: June 30, 2022</v>
      </c>
    </row>
    <row r="5" spans="1:47" ht="15.75" thickBot="1" x14ac:dyDescent="0.3">
      <c r="A5" s="142" t="s">
        <v>216</v>
      </c>
    </row>
    <row r="6" spans="1:47" s="46" customFormat="1" ht="13.5" thickBot="1" x14ac:dyDescent="0.25">
      <c r="A6" s="48" t="s">
        <v>197</v>
      </c>
      <c r="B6" s="84" t="s">
        <v>55</v>
      </c>
      <c r="C6" s="86" t="s">
        <v>56</v>
      </c>
      <c r="D6" s="86" t="s">
        <v>57</v>
      </c>
      <c r="E6" s="86" t="s">
        <v>58</v>
      </c>
      <c r="F6" s="86" t="s">
        <v>59</v>
      </c>
      <c r="G6" s="85" t="s">
        <v>60</v>
      </c>
      <c r="H6" s="84" t="s">
        <v>61</v>
      </c>
      <c r="I6" s="85" t="s">
        <v>62</v>
      </c>
      <c r="J6" s="85" t="s">
        <v>63</v>
      </c>
      <c r="K6" s="86" t="s">
        <v>64</v>
      </c>
      <c r="L6" s="86" t="s">
        <v>65</v>
      </c>
      <c r="M6" s="86" t="s">
        <v>66</v>
      </c>
      <c r="N6" s="87" t="s">
        <v>67</v>
      </c>
      <c r="O6" s="85" t="s">
        <v>68</v>
      </c>
      <c r="P6" s="85" t="s">
        <v>69</v>
      </c>
      <c r="Q6" s="85" t="s">
        <v>70</v>
      </c>
      <c r="R6" s="85" t="s">
        <v>71</v>
      </c>
      <c r="S6" s="86" t="s">
        <v>74</v>
      </c>
      <c r="T6" s="86" t="s">
        <v>75</v>
      </c>
      <c r="U6" s="86" t="s">
        <v>76</v>
      </c>
      <c r="V6" s="87" t="s">
        <v>77</v>
      </c>
      <c r="W6" s="85" t="s">
        <v>78</v>
      </c>
      <c r="X6" s="85" t="s">
        <v>79</v>
      </c>
      <c r="Y6" s="85" t="s">
        <v>80</v>
      </c>
      <c r="Z6" s="85" t="s">
        <v>81</v>
      </c>
      <c r="AA6" s="86" t="s">
        <v>82</v>
      </c>
      <c r="AB6" s="86" t="s">
        <v>83</v>
      </c>
      <c r="AC6" s="86" t="s">
        <v>84</v>
      </c>
      <c r="AD6" s="87" t="s">
        <v>85</v>
      </c>
      <c r="AE6" s="85" t="s">
        <v>86</v>
      </c>
      <c r="AF6" s="85" t="s">
        <v>87</v>
      </c>
      <c r="AG6" s="85" t="s">
        <v>88</v>
      </c>
      <c r="AH6" s="85" t="s">
        <v>89</v>
      </c>
      <c r="AI6" s="86" t="s">
        <v>90</v>
      </c>
      <c r="AJ6" s="86" t="s">
        <v>91</v>
      </c>
      <c r="AK6" s="86" t="s">
        <v>92</v>
      </c>
      <c r="AL6" s="87" t="s">
        <v>93</v>
      </c>
      <c r="AM6" s="85" t="s">
        <v>94</v>
      </c>
      <c r="AN6" s="85" t="s">
        <v>95</v>
      </c>
      <c r="AO6" s="85" t="s">
        <v>96</v>
      </c>
      <c r="AP6" s="85" t="s">
        <v>97</v>
      </c>
      <c r="AQ6" s="86" t="s">
        <v>98</v>
      </c>
      <c r="AR6" s="86" t="s">
        <v>99</v>
      </c>
      <c r="AS6" s="86" t="s">
        <v>100</v>
      </c>
      <c r="AT6" s="87" t="s">
        <v>101</v>
      </c>
      <c r="AU6" s="85" t="s">
        <v>102</v>
      </c>
    </row>
    <row r="7" spans="1:47" x14ac:dyDescent="0.25">
      <c r="A7" s="130" t="s">
        <v>266</v>
      </c>
      <c r="B7" s="111"/>
      <c r="C7" s="111"/>
      <c r="D7" s="111"/>
      <c r="E7" s="111"/>
      <c r="F7" s="170">
        <v>126238</v>
      </c>
      <c r="G7" s="111"/>
      <c r="H7" s="111"/>
      <c r="I7" s="171">
        <v>267690</v>
      </c>
      <c r="J7" s="171">
        <v>199794</v>
      </c>
      <c r="K7" s="171">
        <v>670826</v>
      </c>
      <c r="L7" s="171">
        <v>1709637</v>
      </c>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238">
        <f>SUM(B7:AT7)</f>
        <v>2974185</v>
      </c>
    </row>
    <row r="8" spans="1:47" x14ac:dyDescent="0.25">
      <c r="A8" s="130" t="s">
        <v>271</v>
      </c>
      <c r="B8" s="111"/>
      <c r="C8" s="111"/>
      <c r="D8" s="111"/>
      <c r="E8" s="111"/>
      <c r="F8" s="170"/>
      <c r="G8" s="111"/>
      <c r="H8" s="111"/>
      <c r="I8" s="171">
        <f>482746.8+111330.6</f>
        <v>594077.4</v>
      </c>
      <c r="J8" s="171">
        <v>139761.60000000001</v>
      </c>
      <c r="K8" s="171">
        <v>0</v>
      </c>
      <c r="L8" s="171">
        <v>1302836.3999999999</v>
      </c>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238">
        <f>SUM(B8:AT8)</f>
        <v>2036675.4</v>
      </c>
    </row>
    <row r="9" spans="1:47" x14ac:dyDescent="0.25">
      <c r="A9" s="131" t="s">
        <v>267</v>
      </c>
      <c r="B9" s="111"/>
      <c r="C9" s="111"/>
      <c r="D9" s="111"/>
      <c r="E9" s="111"/>
      <c r="F9" s="111"/>
      <c r="G9" s="111"/>
      <c r="H9" s="111"/>
      <c r="I9" s="171">
        <f>661721+437208+537160+194173+263567+382604</f>
        <v>2476433</v>
      </c>
      <c r="J9" s="171">
        <f>457293+164727.8+131023.2</f>
        <v>753044</v>
      </c>
      <c r="K9" s="171">
        <v>1081738.3999999999</v>
      </c>
      <c r="L9" s="171">
        <v>2640799.7999999998</v>
      </c>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238">
        <f t="shared" ref="AU9:AU15" si="0">SUM(B9:AT9)</f>
        <v>6952015.2000000002</v>
      </c>
    </row>
    <row r="10" spans="1:47" x14ac:dyDescent="0.25">
      <c r="A10" s="131" t="s">
        <v>272</v>
      </c>
      <c r="B10" s="111"/>
      <c r="C10" s="111"/>
      <c r="D10" s="111"/>
      <c r="E10" s="111"/>
      <c r="F10" s="111"/>
      <c r="G10" s="111"/>
      <c r="H10" s="111"/>
      <c r="I10" s="171">
        <f>274177.2+200392.8+570366.6</f>
        <v>1044936.6</v>
      </c>
      <c r="J10" s="171">
        <f>314530.2+198744</f>
        <v>513274.2</v>
      </c>
      <c r="K10" s="171">
        <v>531433.80000000005</v>
      </c>
      <c r="L10" s="171">
        <v>1143873.6000000001</v>
      </c>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238">
        <f t="shared" ref="AU10" si="1">SUM(B10:AT10)</f>
        <v>3233518.2</v>
      </c>
    </row>
    <row r="11" spans="1:47" x14ac:dyDescent="0.25">
      <c r="A11" s="131" t="s">
        <v>268</v>
      </c>
      <c r="B11" s="111"/>
      <c r="C11" s="111"/>
      <c r="D11" s="111"/>
      <c r="E11" s="111"/>
      <c r="F11" s="111"/>
      <c r="G11" s="111"/>
      <c r="H11" s="111"/>
      <c r="I11" s="171">
        <v>333408</v>
      </c>
      <c r="J11" s="171">
        <v>223901</v>
      </c>
      <c r="K11" s="171">
        <v>209826</v>
      </c>
      <c r="L11" s="171">
        <v>1108147</v>
      </c>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238">
        <f t="shared" si="0"/>
        <v>1875282</v>
      </c>
    </row>
    <row r="12" spans="1:47" x14ac:dyDescent="0.25">
      <c r="A12" s="131" t="s">
        <v>273</v>
      </c>
      <c r="B12" s="111"/>
      <c r="C12" s="111"/>
      <c r="D12" s="111"/>
      <c r="E12" s="111"/>
      <c r="F12" s="111"/>
      <c r="G12" s="111"/>
      <c r="H12" s="111"/>
      <c r="I12" s="111"/>
      <c r="J12" s="111"/>
      <c r="K12" s="171">
        <v>404035.2</v>
      </c>
      <c r="L12" s="171">
        <v>0</v>
      </c>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3">
        <f t="shared" ref="AU12" si="2">SUM(B12:AT12)</f>
        <v>404035.2</v>
      </c>
    </row>
    <row r="13" spans="1:47" x14ac:dyDescent="0.25">
      <c r="A13" s="131" t="s">
        <v>269</v>
      </c>
      <c r="B13" s="111"/>
      <c r="C13" s="111"/>
      <c r="D13" s="111"/>
      <c r="E13" s="111"/>
      <c r="F13" s="111"/>
      <c r="G13" s="111"/>
      <c r="H13" s="111"/>
      <c r="I13" s="111"/>
      <c r="J13" s="111"/>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3">
        <f t="shared" si="0"/>
        <v>0</v>
      </c>
    </row>
    <row r="14" spans="1:47" x14ac:dyDescent="0.25">
      <c r="A14" s="131" t="s">
        <v>274</v>
      </c>
      <c r="B14" s="111"/>
      <c r="C14" s="111"/>
      <c r="D14" s="111"/>
      <c r="E14" s="111"/>
      <c r="F14" s="111"/>
      <c r="G14" s="111"/>
      <c r="H14" s="111"/>
      <c r="I14" s="111"/>
      <c r="J14" s="111"/>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3">
        <f t="shared" ref="AU14" si="3">SUM(B14:AT14)</f>
        <v>0</v>
      </c>
    </row>
    <row r="15" spans="1:47" x14ac:dyDescent="0.25">
      <c r="A15" s="132" t="s">
        <v>299</v>
      </c>
      <c r="B15" s="111"/>
      <c r="C15" s="111"/>
      <c r="D15" s="111"/>
      <c r="E15" s="111"/>
      <c r="F15" s="111"/>
      <c r="G15" s="111"/>
      <c r="H15" s="111"/>
      <c r="I15" s="111"/>
      <c r="J15" s="111"/>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3">
        <f t="shared" si="0"/>
        <v>0</v>
      </c>
    </row>
    <row r="16" spans="1:47" ht="15.75" thickBot="1" x14ac:dyDescent="0.3">
      <c r="A16" s="132" t="s">
        <v>300</v>
      </c>
      <c r="B16" s="111"/>
      <c r="C16" s="111"/>
      <c r="D16" s="111"/>
      <c r="E16" s="111"/>
      <c r="F16" s="111"/>
      <c r="G16" s="111"/>
      <c r="H16" s="111"/>
      <c r="I16" s="111"/>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3">
        <f t="shared" ref="AU16" si="4">SUM(B16:AT16)</f>
        <v>0</v>
      </c>
    </row>
    <row r="17" spans="1:47" s="46" customFormat="1" ht="13.5" thickBot="1" x14ac:dyDescent="0.25">
      <c r="A17" s="48" t="s">
        <v>72</v>
      </c>
      <c r="B17" s="114">
        <f t="shared" ref="B17:V17" si="5">SUM(B7:B16)</f>
        <v>0</v>
      </c>
      <c r="C17" s="115">
        <f t="shared" si="5"/>
        <v>0</v>
      </c>
      <c r="D17" s="115">
        <f t="shared" si="5"/>
        <v>0</v>
      </c>
      <c r="E17" s="115">
        <f t="shared" si="5"/>
        <v>0</v>
      </c>
      <c r="F17" s="115">
        <f t="shared" si="5"/>
        <v>126238</v>
      </c>
      <c r="G17" s="114">
        <f t="shared" si="5"/>
        <v>0</v>
      </c>
      <c r="H17" s="114">
        <f t="shared" si="5"/>
        <v>0</v>
      </c>
      <c r="I17" s="114">
        <f t="shared" si="5"/>
        <v>4716545</v>
      </c>
      <c r="J17" s="114">
        <f t="shared" si="5"/>
        <v>1829774.8</v>
      </c>
      <c r="K17" s="115">
        <f t="shared" si="5"/>
        <v>2897859.4000000004</v>
      </c>
      <c r="L17" s="115">
        <f t="shared" si="5"/>
        <v>7905293.7999999989</v>
      </c>
      <c r="M17" s="115">
        <f t="shared" si="5"/>
        <v>0</v>
      </c>
      <c r="N17" s="115">
        <f t="shared" si="5"/>
        <v>0</v>
      </c>
      <c r="O17" s="114">
        <f t="shared" si="5"/>
        <v>0</v>
      </c>
      <c r="P17" s="114">
        <f t="shared" si="5"/>
        <v>0</v>
      </c>
      <c r="Q17" s="114">
        <f t="shared" si="5"/>
        <v>0</v>
      </c>
      <c r="R17" s="114">
        <f t="shared" si="5"/>
        <v>0</v>
      </c>
      <c r="S17" s="115">
        <f t="shared" si="5"/>
        <v>0</v>
      </c>
      <c r="T17" s="115">
        <f t="shared" si="5"/>
        <v>0</v>
      </c>
      <c r="U17" s="115">
        <f t="shared" si="5"/>
        <v>0</v>
      </c>
      <c r="V17" s="115">
        <f t="shared" si="5"/>
        <v>0</v>
      </c>
      <c r="W17" s="114">
        <f t="shared" ref="W17" si="6">SUM(W7:W15)</f>
        <v>0</v>
      </c>
      <c r="X17" s="114">
        <f t="shared" ref="X17" si="7">SUM(X7:X15)</f>
        <v>0</v>
      </c>
      <c r="Y17" s="114">
        <f t="shared" ref="Y17" si="8">SUM(Y7:Y15)</f>
        <v>0</v>
      </c>
      <c r="Z17" s="114">
        <f t="shared" ref="Z17" si="9">SUM(Z7:Z15)</f>
        <v>0</v>
      </c>
      <c r="AA17" s="115">
        <f t="shared" ref="AA17" si="10">SUM(AA7:AA15)</f>
        <v>0</v>
      </c>
      <c r="AB17" s="115">
        <f t="shared" ref="AB17" si="11">SUM(AB7:AB15)</f>
        <v>0</v>
      </c>
      <c r="AC17" s="115">
        <f t="shared" ref="AC17" si="12">SUM(AC7:AC15)</f>
        <v>0</v>
      </c>
      <c r="AD17" s="115">
        <f t="shared" ref="AD17" si="13">SUM(AD7:AD15)</f>
        <v>0</v>
      </c>
      <c r="AE17" s="114">
        <f t="shared" ref="AE17" si="14">SUM(AE7:AE15)</f>
        <v>0</v>
      </c>
      <c r="AF17" s="114">
        <f t="shared" ref="AF17" si="15">SUM(AF7:AF15)</f>
        <v>0</v>
      </c>
      <c r="AG17" s="114">
        <f t="shared" ref="AG17" si="16">SUM(AG7:AG15)</f>
        <v>0</v>
      </c>
      <c r="AH17" s="114">
        <f t="shared" ref="AH17" si="17">SUM(AH7:AH15)</f>
        <v>0</v>
      </c>
      <c r="AI17" s="115">
        <f t="shared" ref="AI17" si="18">SUM(AI7:AI15)</f>
        <v>0</v>
      </c>
      <c r="AJ17" s="115">
        <f t="shared" ref="AJ17" si="19">SUM(AJ7:AJ15)</f>
        <v>0</v>
      </c>
      <c r="AK17" s="115">
        <f t="shared" ref="AK17" si="20">SUM(AK7:AK15)</f>
        <v>0</v>
      </c>
      <c r="AL17" s="115">
        <f t="shared" ref="AL17" si="21">SUM(AL7:AL15)</f>
        <v>0</v>
      </c>
      <c r="AM17" s="114">
        <f t="shared" ref="AM17" si="22">SUM(AM7:AM15)</f>
        <v>0</v>
      </c>
      <c r="AN17" s="114">
        <f t="shared" ref="AN17" si="23">SUM(AN7:AN15)</f>
        <v>0</v>
      </c>
      <c r="AO17" s="114">
        <f t="shared" ref="AO17" si="24">SUM(AO7:AO15)</f>
        <v>0</v>
      </c>
      <c r="AP17" s="114">
        <f t="shared" ref="AP17" si="25">SUM(AP7:AP15)</f>
        <v>0</v>
      </c>
      <c r="AQ17" s="115">
        <f t="shared" ref="AQ17" si="26">SUM(AQ7:AQ15)</f>
        <v>0</v>
      </c>
      <c r="AR17" s="115">
        <f t="shared" ref="AR17" si="27">SUM(AR7:AR15)</f>
        <v>0</v>
      </c>
      <c r="AS17" s="115">
        <f t="shared" ref="AS17" si="28">SUM(AS7:AS15)</f>
        <v>0</v>
      </c>
      <c r="AT17" s="115">
        <f t="shared" ref="AT17" si="29">SUM(AT7:AT15)</f>
        <v>0</v>
      </c>
      <c r="AU17" s="114">
        <f>SUM(AU7:AU16)</f>
        <v>17475711</v>
      </c>
    </row>
    <row r="19" spans="1:47" ht="117" customHeight="1" x14ac:dyDescent="0.25">
      <c r="A19" s="232" t="s">
        <v>277</v>
      </c>
    </row>
    <row r="21" spans="1:47" ht="15.75" thickBot="1" x14ac:dyDescent="0.3">
      <c r="A21" s="142" t="s">
        <v>217</v>
      </c>
    </row>
    <row r="22" spans="1:47" s="46" customFormat="1" ht="13.5" thickBot="1" x14ac:dyDescent="0.25">
      <c r="A22" s="48" t="s">
        <v>197</v>
      </c>
      <c r="B22" s="84" t="s">
        <v>55</v>
      </c>
      <c r="C22" s="86" t="s">
        <v>56</v>
      </c>
      <c r="D22" s="86" t="s">
        <v>57</v>
      </c>
      <c r="E22" s="86" t="s">
        <v>58</v>
      </c>
      <c r="F22" s="86" t="s">
        <v>59</v>
      </c>
      <c r="G22" s="85" t="s">
        <v>60</v>
      </c>
      <c r="H22" s="84" t="s">
        <v>61</v>
      </c>
      <c r="I22" s="85" t="s">
        <v>62</v>
      </c>
      <c r="J22" s="85" t="s">
        <v>63</v>
      </c>
      <c r="K22" s="86" t="s">
        <v>64</v>
      </c>
      <c r="L22" s="86" t="s">
        <v>65</v>
      </c>
      <c r="M22" s="86" t="s">
        <v>66</v>
      </c>
      <c r="N22" s="87" t="s">
        <v>67</v>
      </c>
      <c r="O22" s="85" t="s">
        <v>68</v>
      </c>
      <c r="P22" s="85" t="s">
        <v>69</v>
      </c>
      <c r="Q22" s="85" t="s">
        <v>70</v>
      </c>
      <c r="R22" s="85" t="s">
        <v>71</v>
      </c>
      <c r="S22" s="86" t="s">
        <v>74</v>
      </c>
      <c r="T22" s="86" t="s">
        <v>75</v>
      </c>
      <c r="U22" s="86" t="s">
        <v>76</v>
      </c>
      <c r="V22" s="87" t="s">
        <v>77</v>
      </c>
      <c r="W22" s="85" t="s">
        <v>78</v>
      </c>
      <c r="X22" s="85" t="s">
        <v>79</v>
      </c>
      <c r="Y22" s="85" t="s">
        <v>80</v>
      </c>
      <c r="Z22" s="85" t="s">
        <v>81</v>
      </c>
      <c r="AA22" s="86" t="s">
        <v>82</v>
      </c>
      <c r="AB22" s="86" t="s">
        <v>83</v>
      </c>
      <c r="AC22" s="86" t="s">
        <v>84</v>
      </c>
      <c r="AD22" s="87" t="s">
        <v>85</v>
      </c>
      <c r="AE22" s="85" t="s">
        <v>86</v>
      </c>
      <c r="AF22" s="85" t="s">
        <v>87</v>
      </c>
      <c r="AG22" s="85" t="s">
        <v>88</v>
      </c>
      <c r="AH22" s="85" t="s">
        <v>89</v>
      </c>
      <c r="AI22" s="86" t="s">
        <v>90</v>
      </c>
      <c r="AJ22" s="86" t="s">
        <v>91</v>
      </c>
      <c r="AK22" s="86" t="s">
        <v>92</v>
      </c>
      <c r="AL22" s="87" t="s">
        <v>93</v>
      </c>
      <c r="AM22" s="85" t="s">
        <v>94</v>
      </c>
      <c r="AN22" s="85" t="s">
        <v>95</v>
      </c>
      <c r="AO22" s="85" t="s">
        <v>96</v>
      </c>
      <c r="AP22" s="85" t="s">
        <v>97</v>
      </c>
      <c r="AQ22" s="86" t="s">
        <v>98</v>
      </c>
      <c r="AR22" s="86" t="s">
        <v>99</v>
      </c>
      <c r="AS22" s="86" t="s">
        <v>100</v>
      </c>
      <c r="AT22" s="87" t="s">
        <v>101</v>
      </c>
      <c r="AU22" s="85" t="s">
        <v>102</v>
      </c>
    </row>
    <row r="23" spans="1:47" x14ac:dyDescent="0.25">
      <c r="A23" s="130" t="s">
        <v>20</v>
      </c>
      <c r="B23" s="111"/>
      <c r="C23" s="111"/>
      <c r="D23" s="111"/>
      <c r="E23" s="111"/>
      <c r="F23" s="111"/>
      <c r="G23" s="168"/>
      <c r="H23" s="101"/>
      <c r="I23" s="170"/>
      <c r="J23" s="171"/>
      <c r="K23" s="170"/>
      <c r="L23" s="171"/>
      <c r="M23" s="171">
        <v>73641.399999999994</v>
      </c>
      <c r="N23" s="171">
        <v>2110663.7999999998</v>
      </c>
      <c r="O23" s="171">
        <v>21036539</v>
      </c>
      <c r="P23" s="171">
        <v>10576796.4</v>
      </c>
      <c r="Q23" s="171">
        <v>8390734.4000000004</v>
      </c>
      <c r="R23" s="239">
        <v>1931946</v>
      </c>
      <c r="S23" s="172">
        <v>71058</v>
      </c>
      <c r="T23" s="172">
        <v>8805743</v>
      </c>
      <c r="U23" s="172">
        <v>2538309</v>
      </c>
      <c r="V23" s="172">
        <v>176206.93</v>
      </c>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238">
        <f>SUM(B23:AT23)</f>
        <v>55711637.93</v>
      </c>
    </row>
    <row r="24" spans="1:47" x14ac:dyDescent="0.25">
      <c r="A24" s="131" t="s">
        <v>21</v>
      </c>
      <c r="B24" s="101"/>
      <c r="C24" s="111"/>
      <c r="D24" s="111"/>
      <c r="E24" s="111"/>
      <c r="F24" s="111"/>
      <c r="G24" s="173"/>
      <c r="H24" s="171"/>
      <c r="I24" s="171"/>
      <c r="J24" s="170"/>
      <c r="K24" s="171"/>
      <c r="L24" s="171"/>
      <c r="M24" s="170">
        <v>2074228.8</v>
      </c>
      <c r="N24" s="171">
        <v>3275755.8</v>
      </c>
      <c r="O24" s="171">
        <v>10868312.4</v>
      </c>
      <c r="P24" s="171">
        <v>8190974.4000000004</v>
      </c>
      <c r="Q24" s="171">
        <v>8625721</v>
      </c>
      <c r="R24" s="171">
        <v>354611</v>
      </c>
      <c r="S24" s="172">
        <v>5609972</v>
      </c>
      <c r="T24" s="172">
        <v>1125691</v>
      </c>
      <c r="U24" s="172">
        <v>6480849.6699999999</v>
      </c>
      <c r="V24" s="172">
        <v>0</v>
      </c>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238">
        <f t="shared" ref="AU24:AU27" si="30">SUM(B24:AT24)</f>
        <v>46606116.07</v>
      </c>
    </row>
    <row r="25" spans="1:47" x14ac:dyDescent="0.25">
      <c r="A25" s="131" t="s">
        <v>22</v>
      </c>
      <c r="B25" s="111"/>
      <c r="C25" s="111"/>
      <c r="D25" s="111"/>
      <c r="E25" s="111"/>
      <c r="F25" s="111"/>
      <c r="G25" s="171"/>
      <c r="H25" s="171"/>
      <c r="I25" s="170"/>
      <c r="J25" s="171"/>
      <c r="K25" s="170"/>
      <c r="L25" s="171"/>
      <c r="M25" s="171">
        <v>1437356.8</v>
      </c>
      <c r="N25" s="171">
        <v>0</v>
      </c>
      <c r="O25" s="171">
        <v>6392036</v>
      </c>
      <c r="P25" s="170">
        <v>2795051</v>
      </c>
      <c r="Q25" s="171">
        <v>3269962</v>
      </c>
      <c r="R25" s="172">
        <v>0</v>
      </c>
      <c r="S25" s="172">
        <v>0</v>
      </c>
      <c r="T25" s="170">
        <v>0</v>
      </c>
      <c r="U25" s="172">
        <v>1270439</v>
      </c>
      <c r="V25" s="172">
        <v>0</v>
      </c>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238">
        <f t="shared" si="30"/>
        <v>15164844.800000001</v>
      </c>
    </row>
    <row r="26" spans="1:47" x14ac:dyDescent="0.25">
      <c r="A26" s="131" t="s">
        <v>23</v>
      </c>
      <c r="B26" s="111"/>
      <c r="C26" s="111"/>
      <c r="D26" s="111"/>
      <c r="E26" s="111"/>
      <c r="F26" s="111"/>
      <c r="G26" s="111"/>
      <c r="H26" s="111"/>
      <c r="I26" s="170"/>
      <c r="J26" s="171"/>
      <c r="K26" s="172"/>
      <c r="L26" s="171"/>
      <c r="M26" s="172">
        <v>0</v>
      </c>
      <c r="N26" s="171">
        <v>0</v>
      </c>
      <c r="O26" s="171"/>
      <c r="P26" s="172">
        <v>214729</v>
      </c>
      <c r="Q26" s="171">
        <v>0</v>
      </c>
      <c r="R26" s="172">
        <v>0</v>
      </c>
      <c r="S26" s="172">
        <v>0</v>
      </c>
      <c r="T26" s="172">
        <v>0</v>
      </c>
      <c r="U26" s="172">
        <v>0</v>
      </c>
      <c r="V26" s="172">
        <v>0</v>
      </c>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238">
        <f t="shared" si="30"/>
        <v>214729</v>
      </c>
    </row>
    <row r="27" spans="1:47" ht="15.75" thickBot="1" x14ac:dyDescent="0.3">
      <c r="A27" s="132" t="s">
        <v>24</v>
      </c>
      <c r="B27" s="111"/>
      <c r="C27" s="111"/>
      <c r="D27" s="111"/>
      <c r="E27" s="111"/>
      <c r="F27" s="111"/>
      <c r="G27" s="111"/>
      <c r="H27" s="111"/>
      <c r="I27" s="170"/>
      <c r="J27" s="171"/>
      <c r="K27" s="172"/>
      <c r="L27" s="171"/>
      <c r="M27" s="171">
        <v>0</v>
      </c>
      <c r="N27" s="171">
        <v>0</v>
      </c>
      <c r="O27" s="171">
        <v>0</v>
      </c>
      <c r="P27" s="172">
        <v>0</v>
      </c>
      <c r="Q27" s="172">
        <v>280540</v>
      </c>
      <c r="R27" s="172">
        <v>0</v>
      </c>
      <c r="S27" s="172">
        <v>0</v>
      </c>
      <c r="T27" s="172">
        <v>0</v>
      </c>
      <c r="U27" s="172">
        <v>0</v>
      </c>
      <c r="V27" s="172">
        <v>0</v>
      </c>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238">
        <f t="shared" si="30"/>
        <v>280540</v>
      </c>
    </row>
    <row r="28" spans="1:47" s="46" customFormat="1" ht="13.5" thickBot="1" x14ac:dyDescent="0.25">
      <c r="A28" s="48" t="s">
        <v>73</v>
      </c>
      <c r="B28" s="114">
        <f>SUM(B23:B27)</f>
        <v>0</v>
      </c>
      <c r="C28" s="115">
        <f t="shared" ref="C28:R28" si="31">SUM(C23:C27)</f>
        <v>0</v>
      </c>
      <c r="D28" s="115">
        <f t="shared" si="31"/>
        <v>0</v>
      </c>
      <c r="E28" s="115">
        <f t="shared" si="31"/>
        <v>0</v>
      </c>
      <c r="F28" s="115">
        <f t="shared" si="31"/>
        <v>0</v>
      </c>
      <c r="G28" s="114">
        <f t="shared" si="31"/>
        <v>0</v>
      </c>
      <c r="H28" s="114">
        <f t="shared" si="31"/>
        <v>0</v>
      </c>
      <c r="I28" s="114">
        <f t="shared" si="31"/>
        <v>0</v>
      </c>
      <c r="J28" s="114">
        <f t="shared" si="31"/>
        <v>0</v>
      </c>
      <c r="K28" s="115">
        <f t="shared" si="31"/>
        <v>0</v>
      </c>
      <c r="L28" s="115">
        <f t="shared" si="31"/>
        <v>0</v>
      </c>
      <c r="M28" s="115">
        <f t="shared" si="31"/>
        <v>3585227</v>
      </c>
      <c r="N28" s="115">
        <f t="shared" si="31"/>
        <v>5386419.5999999996</v>
      </c>
      <c r="O28" s="114">
        <f t="shared" si="31"/>
        <v>38296887.399999999</v>
      </c>
      <c r="P28" s="114">
        <f t="shared" si="31"/>
        <v>21777550.800000001</v>
      </c>
      <c r="Q28" s="114">
        <f t="shared" si="31"/>
        <v>20566957.399999999</v>
      </c>
      <c r="R28" s="114">
        <f t="shared" si="31"/>
        <v>2286557</v>
      </c>
      <c r="S28" s="115">
        <f t="shared" ref="S28" si="32">SUM(S23:S27)</f>
        <v>5681030</v>
      </c>
      <c r="T28" s="115">
        <f t="shared" ref="T28" si="33">SUM(T23:T27)</f>
        <v>9931434</v>
      </c>
      <c r="U28" s="115">
        <f t="shared" ref="U28" si="34">SUM(U23:U27)</f>
        <v>10289597.67</v>
      </c>
      <c r="V28" s="115">
        <f t="shared" ref="V28" si="35">SUM(V23:V27)</f>
        <v>176206.93</v>
      </c>
      <c r="W28" s="114">
        <f t="shared" ref="W28" si="36">SUM(W23:W27)</f>
        <v>0</v>
      </c>
      <c r="X28" s="114">
        <f t="shared" ref="X28" si="37">SUM(X23:X27)</f>
        <v>0</v>
      </c>
      <c r="Y28" s="114">
        <f t="shared" ref="Y28" si="38">SUM(Y23:Y27)</f>
        <v>0</v>
      </c>
      <c r="Z28" s="114">
        <f t="shared" ref="Z28" si="39">SUM(Z23:Z27)</f>
        <v>0</v>
      </c>
      <c r="AA28" s="115">
        <f t="shared" ref="AA28" si="40">SUM(AA23:AA27)</f>
        <v>0</v>
      </c>
      <c r="AB28" s="115">
        <f t="shared" ref="AB28" si="41">SUM(AB23:AB27)</f>
        <v>0</v>
      </c>
      <c r="AC28" s="115">
        <f t="shared" ref="AC28" si="42">SUM(AC23:AC27)</f>
        <v>0</v>
      </c>
      <c r="AD28" s="115">
        <f t="shared" ref="AD28" si="43">SUM(AD23:AD27)</f>
        <v>0</v>
      </c>
      <c r="AE28" s="114">
        <f t="shared" ref="AE28" si="44">SUM(AE23:AE27)</f>
        <v>0</v>
      </c>
      <c r="AF28" s="114">
        <f t="shared" ref="AF28" si="45">SUM(AF23:AF27)</f>
        <v>0</v>
      </c>
      <c r="AG28" s="114">
        <f t="shared" ref="AG28" si="46">SUM(AG23:AG27)</f>
        <v>0</v>
      </c>
      <c r="AH28" s="114">
        <f t="shared" ref="AH28" si="47">SUM(AH23:AH27)</f>
        <v>0</v>
      </c>
      <c r="AI28" s="115">
        <f t="shared" ref="AI28" si="48">SUM(AI23:AI27)</f>
        <v>0</v>
      </c>
      <c r="AJ28" s="115">
        <f t="shared" ref="AJ28" si="49">SUM(AJ23:AJ27)</f>
        <v>0</v>
      </c>
      <c r="AK28" s="115">
        <f t="shared" ref="AK28" si="50">SUM(AK23:AK27)</f>
        <v>0</v>
      </c>
      <c r="AL28" s="115">
        <f t="shared" ref="AL28" si="51">SUM(AL23:AL27)</f>
        <v>0</v>
      </c>
      <c r="AM28" s="114">
        <f t="shared" ref="AM28" si="52">SUM(AM23:AM27)</f>
        <v>0</v>
      </c>
      <c r="AN28" s="114">
        <f t="shared" ref="AN28" si="53">SUM(AN23:AN27)</f>
        <v>0</v>
      </c>
      <c r="AO28" s="114">
        <f t="shared" ref="AO28" si="54">SUM(AO23:AO27)</f>
        <v>0</v>
      </c>
      <c r="AP28" s="114">
        <f t="shared" ref="AP28" si="55">SUM(AP23:AP27)</f>
        <v>0</v>
      </c>
      <c r="AQ28" s="115">
        <f t="shared" ref="AQ28" si="56">SUM(AQ23:AQ27)</f>
        <v>0</v>
      </c>
      <c r="AR28" s="115">
        <f t="shared" ref="AR28" si="57">SUM(AR23:AR27)</f>
        <v>0</v>
      </c>
      <c r="AS28" s="115">
        <f t="shared" ref="AS28" si="58">SUM(AS23:AS27)</f>
        <v>0</v>
      </c>
      <c r="AT28" s="115">
        <f t="shared" ref="AT28" si="59">SUM(AT23:AT27)</f>
        <v>0</v>
      </c>
      <c r="AU28" s="114">
        <f>SUM(AU23:AU27)</f>
        <v>117977867.8</v>
      </c>
    </row>
    <row r="30" spans="1:47" x14ac:dyDescent="0.25">
      <c r="A30" s="233" t="s">
        <v>270</v>
      </c>
      <c r="B30" s="169"/>
      <c r="C30" s="169"/>
      <c r="D30" s="169"/>
      <c r="E30" s="169"/>
      <c r="F30" s="169"/>
      <c r="G30" s="169"/>
      <c r="H30" s="169"/>
    </row>
    <row r="31" spans="1:47" x14ac:dyDescent="0.25">
      <c r="A31" s="221"/>
      <c r="B31" s="240"/>
      <c r="C31" s="240"/>
      <c r="D31" s="240"/>
      <c r="E31" s="169"/>
      <c r="F31" s="169"/>
      <c r="G31" s="169"/>
      <c r="H31" s="169"/>
    </row>
    <row r="32" spans="1:47" x14ac:dyDescent="0.25">
      <c r="B32" s="169"/>
      <c r="C32" s="169"/>
      <c r="D32" s="169"/>
      <c r="E32" s="169"/>
      <c r="F32" s="169"/>
      <c r="G32" s="169"/>
      <c r="H32" s="169"/>
    </row>
    <row r="33" spans="2:9" x14ac:dyDescent="0.25">
      <c r="B33" s="169"/>
      <c r="C33" s="169"/>
      <c r="D33" s="222"/>
      <c r="E33" s="169"/>
      <c r="F33" s="169"/>
      <c r="G33" s="169"/>
      <c r="H33" s="169"/>
    </row>
    <row r="34" spans="2:9" x14ac:dyDescent="0.25">
      <c r="B34" s="169"/>
      <c r="C34" s="169"/>
      <c r="D34" s="222"/>
      <c r="E34" s="169"/>
      <c r="F34" s="169"/>
      <c r="G34" s="169"/>
      <c r="H34" s="169"/>
      <c r="I34" s="169"/>
    </row>
    <row r="35" spans="2:9" x14ac:dyDescent="0.25">
      <c r="B35" s="169"/>
      <c r="C35" s="169"/>
      <c r="D35" s="222"/>
      <c r="E35" s="169"/>
      <c r="F35" s="169"/>
      <c r="G35" s="169"/>
      <c r="H35" s="169"/>
    </row>
    <row r="36" spans="2:9" x14ac:dyDescent="0.25">
      <c r="B36" s="169"/>
      <c r="C36" s="169"/>
      <c r="D36" s="169"/>
      <c r="E36" s="169"/>
      <c r="F36" s="169"/>
      <c r="G36" s="169"/>
      <c r="H36" s="169"/>
    </row>
    <row r="37" spans="2:9" x14ac:dyDescent="0.25">
      <c r="B37" s="169"/>
      <c r="C37" s="169"/>
      <c r="D37" s="169"/>
      <c r="E37" s="169"/>
      <c r="F37" s="169"/>
      <c r="G37" s="169"/>
      <c r="H37" s="169"/>
    </row>
    <row r="38" spans="2:9" x14ac:dyDescent="0.25">
      <c r="B38" s="240"/>
      <c r="C38" s="240"/>
      <c r="D38" s="240"/>
      <c r="E38" s="169"/>
      <c r="F38" s="169"/>
      <c r="G38" s="169"/>
      <c r="H38" s="169"/>
    </row>
    <row r="39" spans="2:9" x14ac:dyDescent="0.25">
      <c r="B39" s="169"/>
      <c r="C39" s="169"/>
      <c r="D39" s="169"/>
      <c r="E39" s="169"/>
      <c r="F39" s="169"/>
      <c r="G39" s="169"/>
      <c r="H39" s="169"/>
    </row>
    <row r="40" spans="2:9" x14ac:dyDescent="0.25">
      <c r="B40" s="169"/>
      <c r="C40" s="169"/>
      <c r="D40" s="222"/>
      <c r="E40" s="169"/>
      <c r="F40" s="169"/>
      <c r="G40" s="169"/>
      <c r="H40" s="169"/>
    </row>
    <row r="41" spans="2:9" x14ac:dyDescent="0.25">
      <c r="B41" s="169"/>
      <c r="C41" s="169"/>
      <c r="D41" s="222"/>
      <c r="E41" s="169"/>
      <c r="F41" s="169"/>
      <c r="G41" s="169"/>
      <c r="H41" s="169"/>
    </row>
  </sheetData>
  <mergeCells count="2">
    <mergeCell ref="B38:D38"/>
    <mergeCell ref="B31:D31"/>
  </mergeCells>
  <phoneticPr fontId="2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102"/>
  <sheetViews>
    <sheetView zoomScaleNormal="100" workbookViewId="0">
      <selection activeCell="C2" sqref="C2"/>
    </sheetView>
  </sheetViews>
  <sheetFormatPr defaultColWidth="9.140625" defaultRowHeight="15" x14ac:dyDescent="0.25"/>
  <cols>
    <col min="1" max="1" width="24.28515625" customWidth="1"/>
    <col min="2" max="2" width="40.140625" bestFit="1" customWidth="1"/>
    <col min="3" max="3" width="18.7109375" customWidth="1"/>
    <col min="4" max="4" width="24.42578125" customWidth="1"/>
    <col min="5" max="5" width="21.85546875" customWidth="1"/>
    <col min="6" max="17" width="15.7109375" customWidth="1"/>
    <col min="18" max="18" width="9.28515625" bestFit="1" customWidth="1"/>
  </cols>
  <sheetData>
    <row r="1" spans="1:11" s="3" customFormat="1" ht="15.75" x14ac:dyDescent="0.25">
      <c r="A1" s="149" t="s">
        <v>25</v>
      </c>
      <c r="C1" s="1"/>
      <c r="D1" s="1"/>
    </row>
    <row r="2" spans="1:11" s="8" customFormat="1" ht="12.75" x14ac:dyDescent="0.2">
      <c r="A2" s="224" t="str">
        <f>'1. Expenditures'!A2</f>
        <v>Reporting Date: July 29, 2022</v>
      </c>
      <c r="C2" s="6"/>
      <c r="D2" s="6"/>
      <c r="K2" s="47"/>
    </row>
    <row r="3" spans="1:11" s="8" customFormat="1" ht="12.75" x14ac:dyDescent="0.2">
      <c r="A3" s="225" t="str">
        <f>'1. Expenditures'!A3</f>
        <v>Reporting Data Through: June 30, 2022</v>
      </c>
      <c r="K3" s="47"/>
    </row>
    <row r="5" spans="1:11" s="8" customFormat="1" ht="12.75" x14ac:dyDescent="0.2"/>
    <row r="6" spans="1:11" ht="15.75" thickBot="1" x14ac:dyDescent="0.3">
      <c r="A6" s="142" t="s">
        <v>218</v>
      </c>
    </row>
    <row r="7" spans="1:11" ht="27" customHeight="1" thickBot="1" x14ac:dyDescent="0.3">
      <c r="A7" s="51" t="s">
        <v>219</v>
      </c>
      <c r="B7" s="51" t="s">
        <v>220</v>
      </c>
      <c r="C7" s="51" t="s">
        <v>221</v>
      </c>
      <c r="D7" s="174" t="s">
        <v>222</v>
      </c>
      <c r="E7" s="200" t="s">
        <v>223</v>
      </c>
    </row>
    <row r="8" spans="1:11" x14ac:dyDescent="0.25">
      <c r="A8" s="130" t="s">
        <v>224</v>
      </c>
      <c r="B8" s="131" t="s">
        <v>225</v>
      </c>
      <c r="C8" s="96">
        <v>1934435</v>
      </c>
      <c r="D8" s="131">
        <v>2016</v>
      </c>
      <c r="E8" s="201">
        <f>C8</f>
        <v>1934435</v>
      </c>
    </row>
    <row r="9" spans="1:11" x14ac:dyDescent="0.25">
      <c r="A9" s="130" t="s">
        <v>224</v>
      </c>
      <c r="B9" s="131" t="s">
        <v>226</v>
      </c>
      <c r="C9" s="96">
        <v>4843456</v>
      </c>
      <c r="D9" s="131">
        <v>2017</v>
      </c>
      <c r="E9" s="201">
        <f>C9</f>
        <v>4843456</v>
      </c>
    </row>
    <row r="10" spans="1:11" x14ac:dyDescent="0.25">
      <c r="A10" s="130" t="s">
        <v>224</v>
      </c>
      <c r="B10" s="131" t="s">
        <v>227</v>
      </c>
      <c r="C10" s="96">
        <v>43700000</v>
      </c>
      <c r="D10" s="131">
        <v>2018</v>
      </c>
      <c r="E10" s="201">
        <f>C10</f>
        <v>43700000</v>
      </c>
    </row>
    <row r="11" spans="1:11" x14ac:dyDescent="0.25">
      <c r="A11" s="130" t="s">
        <v>224</v>
      </c>
      <c r="B11" s="131" t="s">
        <v>228</v>
      </c>
      <c r="C11" s="96">
        <v>37737000</v>
      </c>
      <c r="D11" s="131">
        <v>2019</v>
      </c>
      <c r="E11" s="201">
        <f>C11</f>
        <v>37737000</v>
      </c>
    </row>
    <row r="12" spans="1:11" x14ac:dyDescent="0.25">
      <c r="A12" s="130" t="s">
        <v>224</v>
      </c>
      <c r="B12" s="131" t="s">
        <v>229</v>
      </c>
      <c r="C12" s="96">
        <v>30685041</v>
      </c>
      <c r="D12" s="202" t="s">
        <v>230</v>
      </c>
      <c r="E12" s="203">
        <f>C12</f>
        <v>30685041</v>
      </c>
    </row>
    <row r="13" spans="1:11" x14ac:dyDescent="0.25">
      <c r="A13" s="130" t="s">
        <v>224</v>
      </c>
      <c r="B13" s="131" t="s">
        <v>231</v>
      </c>
      <c r="C13" s="96">
        <v>10117261</v>
      </c>
      <c r="D13" s="251">
        <v>2020</v>
      </c>
      <c r="E13" s="245">
        <f>SUM(C13:C15)</f>
        <v>38776228.329999998</v>
      </c>
    </row>
    <row r="14" spans="1:11" x14ac:dyDescent="0.25">
      <c r="A14" s="130" t="s">
        <v>224</v>
      </c>
      <c r="B14" s="131" t="s">
        <v>232</v>
      </c>
      <c r="C14" s="96">
        <v>7795632</v>
      </c>
      <c r="D14" s="243"/>
      <c r="E14" s="246"/>
    </row>
    <row r="15" spans="1:11" x14ac:dyDescent="0.25">
      <c r="A15" s="130" t="s">
        <v>263</v>
      </c>
      <c r="B15" s="131" t="s">
        <v>243</v>
      </c>
      <c r="C15" s="96">
        <v>20863335.329999998</v>
      </c>
      <c r="D15" s="243"/>
      <c r="E15" s="246"/>
    </row>
    <row r="16" spans="1:11" x14ac:dyDescent="0.25">
      <c r="A16" s="130" t="s">
        <v>263</v>
      </c>
      <c r="B16" s="131" t="s">
        <v>229</v>
      </c>
      <c r="C16" s="96">
        <v>4448941.66</v>
      </c>
      <c r="D16" s="202" t="s">
        <v>230</v>
      </c>
      <c r="E16" s="219">
        <f>C16</f>
        <v>4448941.66</v>
      </c>
    </row>
    <row r="17" spans="1:5" x14ac:dyDescent="0.25">
      <c r="A17" s="130" t="s">
        <v>263</v>
      </c>
      <c r="B17" s="131" t="s">
        <v>234</v>
      </c>
      <c r="C17" s="96">
        <v>7902299.8700000001</v>
      </c>
      <c r="D17" s="248">
        <v>2021</v>
      </c>
      <c r="E17" s="245">
        <f>SUM(C17:C20)</f>
        <v>31609199.48</v>
      </c>
    </row>
    <row r="18" spans="1:5" x14ac:dyDescent="0.25">
      <c r="A18" s="130" t="s">
        <v>263</v>
      </c>
      <c r="B18" s="131" t="s">
        <v>235</v>
      </c>
      <c r="C18" s="96">
        <v>7902299.8700000001</v>
      </c>
      <c r="D18" s="252"/>
      <c r="E18" s="246"/>
    </row>
    <row r="19" spans="1:5" x14ac:dyDescent="0.25">
      <c r="A19" s="130" t="s">
        <v>263</v>
      </c>
      <c r="B19" s="131" t="s">
        <v>236</v>
      </c>
      <c r="C19" s="96">
        <v>7902299.8700000001</v>
      </c>
      <c r="D19" s="252"/>
      <c r="E19" s="246"/>
    </row>
    <row r="20" spans="1:5" x14ac:dyDescent="0.25">
      <c r="A20" s="130" t="s">
        <v>263</v>
      </c>
      <c r="B20" s="132" t="s">
        <v>237</v>
      </c>
      <c r="C20" s="96">
        <v>7902299.8700000001</v>
      </c>
      <c r="D20" s="249"/>
      <c r="E20" s="246"/>
    </row>
    <row r="21" spans="1:5" x14ac:dyDescent="0.25">
      <c r="A21" s="130" t="s">
        <v>283</v>
      </c>
      <c r="B21" s="132" t="s">
        <v>284</v>
      </c>
      <c r="C21" s="234">
        <v>-186832.43</v>
      </c>
      <c r="D21" s="243">
        <v>2022</v>
      </c>
      <c r="E21" s="245">
        <f>SUM(C21:C25)</f>
        <v>23017753.434999999</v>
      </c>
    </row>
    <row r="22" spans="1:5" x14ac:dyDescent="0.25">
      <c r="A22" s="130" t="s">
        <v>283</v>
      </c>
      <c r="B22" s="131" t="s">
        <v>293</v>
      </c>
      <c r="C22" s="234">
        <f>46409171.73/4</f>
        <v>11602292.932499999</v>
      </c>
      <c r="D22" s="243"/>
      <c r="E22" s="246"/>
    </row>
    <row r="23" spans="1:5" x14ac:dyDescent="0.25">
      <c r="A23" s="130" t="s">
        <v>283</v>
      </c>
      <c r="B23" s="131" t="s">
        <v>285</v>
      </c>
      <c r="C23" s="234">
        <v>11602292.932499999</v>
      </c>
      <c r="D23" s="243"/>
      <c r="E23" s="246"/>
    </row>
    <row r="24" spans="1:5" x14ac:dyDescent="0.25">
      <c r="A24" s="130" t="s">
        <v>283</v>
      </c>
      <c r="B24" s="131" t="s">
        <v>286</v>
      </c>
      <c r="C24" s="234">
        <v>0</v>
      </c>
      <c r="D24" s="243"/>
      <c r="E24" s="246"/>
    </row>
    <row r="25" spans="1:5" ht="15.75" thickBot="1" x14ac:dyDescent="0.3">
      <c r="A25" s="130" t="s">
        <v>283</v>
      </c>
      <c r="B25" s="132" t="s">
        <v>287</v>
      </c>
      <c r="C25" s="234">
        <v>0</v>
      </c>
      <c r="D25" s="244"/>
      <c r="E25" s="247"/>
    </row>
    <row r="26" spans="1:5" ht="15.75" thickBot="1" x14ac:dyDescent="0.3">
      <c r="A26" s="207"/>
      <c r="B26" s="208"/>
      <c r="C26" s="208"/>
      <c r="D26" s="209" t="s">
        <v>238</v>
      </c>
      <c r="E26" s="237">
        <f>SUM(E8:E25)</f>
        <v>216752054.90499997</v>
      </c>
    </row>
    <row r="27" spans="1:5" x14ac:dyDescent="0.25">
      <c r="A27" s="211" t="s">
        <v>239</v>
      </c>
    </row>
    <row r="28" spans="1:5" x14ac:dyDescent="0.25">
      <c r="A28" s="211" t="s">
        <v>301</v>
      </c>
    </row>
    <row r="29" spans="1:5" x14ac:dyDescent="0.25">
      <c r="A29" s="211" t="s">
        <v>302</v>
      </c>
    </row>
    <row r="31" spans="1:5" ht="15.75" thickBot="1" x14ac:dyDescent="0.3">
      <c r="A31" s="142" t="s">
        <v>240</v>
      </c>
      <c r="D31" s="142"/>
    </row>
    <row r="32" spans="1:5" ht="26.25" thickBot="1" x14ac:dyDescent="0.3">
      <c r="A32" s="51"/>
      <c r="B32" s="51" t="s">
        <v>220</v>
      </c>
      <c r="C32" s="51" t="s">
        <v>221</v>
      </c>
      <c r="D32" s="174" t="s">
        <v>222</v>
      </c>
      <c r="E32" s="200" t="s">
        <v>223</v>
      </c>
    </row>
    <row r="33" spans="1:5" x14ac:dyDescent="0.25">
      <c r="A33" s="130" t="s">
        <v>241</v>
      </c>
      <c r="B33" s="131" t="s">
        <v>225</v>
      </c>
      <c r="C33" s="96">
        <v>3036945</v>
      </c>
      <c r="D33" s="131">
        <v>2016</v>
      </c>
      <c r="E33" s="201">
        <f t="shared" ref="E33:E37" si="0">C33</f>
        <v>3036945</v>
      </c>
    </row>
    <row r="34" spans="1:5" x14ac:dyDescent="0.25">
      <c r="A34" s="130" t="s">
        <v>241</v>
      </c>
      <c r="B34" s="131" t="s">
        <v>226</v>
      </c>
      <c r="C34" s="97">
        <v>5040278</v>
      </c>
      <c r="D34" s="131">
        <v>2017</v>
      </c>
      <c r="E34" s="201">
        <f t="shared" si="0"/>
        <v>5040278</v>
      </c>
    </row>
    <row r="35" spans="1:5" x14ac:dyDescent="0.25">
      <c r="A35" s="130" t="s">
        <v>241</v>
      </c>
      <c r="B35" s="131" t="s">
        <v>227</v>
      </c>
      <c r="C35" s="97">
        <v>39125783</v>
      </c>
      <c r="D35" s="131">
        <v>2018</v>
      </c>
      <c r="E35" s="201">
        <f t="shared" si="0"/>
        <v>39125783</v>
      </c>
    </row>
    <row r="36" spans="1:5" x14ac:dyDescent="0.25">
      <c r="A36" s="130" t="s">
        <v>241</v>
      </c>
      <c r="B36" s="131" t="s">
        <v>228</v>
      </c>
      <c r="C36" s="96">
        <v>40853635</v>
      </c>
      <c r="D36" s="131">
        <v>2019</v>
      </c>
      <c r="E36" s="201">
        <f t="shared" si="0"/>
        <v>40853635</v>
      </c>
    </row>
    <row r="37" spans="1:5" x14ac:dyDescent="0.25">
      <c r="A37" s="130" t="s">
        <v>241</v>
      </c>
      <c r="B37" s="131" t="s">
        <v>229</v>
      </c>
      <c r="C37" s="96">
        <v>50602879</v>
      </c>
      <c r="D37" s="202" t="s">
        <v>230</v>
      </c>
      <c r="E37" s="203">
        <f t="shared" si="0"/>
        <v>50602879</v>
      </c>
    </row>
    <row r="38" spans="1:5" x14ac:dyDescent="0.25">
      <c r="A38" s="130" t="s">
        <v>241</v>
      </c>
      <c r="B38" s="131" t="s">
        <v>242</v>
      </c>
      <c r="C38" s="96">
        <v>22678767</v>
      </c>
      <c r="D38" s="248">
        <v>2020</v>
      </c>
      <c r="E38" s="245">
        <f>SUM(C38:C39)</f>
        <v>41876767</v>
      </c>
    </row>
    <row r="39" spans="1:5" x14ac:dyDescent="0.25">
      <c r="A39" s="130" t="s">
        <v>303</v>
      </c>
      <c r="B39" s="131" t="s">
        <v>243</v>
      </c>
      <c r="C39" s="96">
        <v>19198000</v>
      </c>
      <c r="D39" s="249"/>
      <c r="E39" s="250"/>
    </row>
    <row r="40" spans="1:5" x14ac:dyDescent="0.25">
      <c r="A40" s="205" t="s">
        <v>303</v>
      </c>
      <c r="B40" s="205" t="s">
        <v>244</v>
      </c>
      <c r="C40" s="96">
        <v>44676000</v>
      </c>
      <c r="D40" s="212">
        <v>2021</v>
      </c>
      <c r="E40" s="213">
        <f>C40</f>
        <v>44676000</v>
      </c>
    </row>
    <row r="41" spans="1:5" x14ac:dyDescent="0.25">
      <c r="A41" s="131" t="s">
        <v>288</v>
      </c>
      <c r="B41" s="131" t="s">
        <v>289</v>
      </c>
      <c r="C41" s="234">
        <v>8291000</v>
      </c>
      <c r="D41" s="248">
        <v>2022</v>
      </c>
      <c r="E41" s="245">
        <f>SUM(C41:C42)</f>
        <v>73364000</v>
      </c>
    </row>
    <row r="42" spans="1:5" ht="15.75" thickBot="1" x14ac:dyDescent="0.3">
      <c r="A42" s="131" t="s">
        <v>288</v>
      </c>
      <c r="B42" s="131" t="s">
        <v>290</v>
      </c>
      <c r="C42" s="234">
        <v>65073000</v>
      </c>
      <c r="D42" s="249"/>
      <c r="E42" s="250"/>
    </row>
    <row r="43" spans="1:5" ht="15.75" thickBot="1" x14ac:dyDescent="0.3">
      <c r="A43" s="207"/>
      <c r="B43" s="208"/>
      <c r="C43" s="208"/>
      <c r="D43" s="209" t="s">
        <v>245</v>
      </c>
      <c r="E43" s="237">
        <f>SUM(E33:E42)</f>
        <v>298576287</v>
      </c>
    </row>
    <row r="44" spans="1:5" x14ac:dyDescent="0.25">
      <c r="A44" s="214" t="s">
        <v>246</v>
      </c>
    </row>
    <row r="45" spans="1:5" x14ac:dyDescent="0.25">
      <c r="A45" s="211" t="s">
        <v>304</v>
      </c>
    </row>
    <row r="46" spans="1:5" x14ac:dyDescent="0.25">
      <c r="A46" s="211" t="s">
        <v>305</v>
      </c>
    </row>
    <row r="48" spans="1:5" ht="15.75" thickBot="1" x14ac:dyDescent="0.3">
      <c r="A48" s="142" t="s">
        <v>247</v>
      </c>
      <c r="D48" s="142"/>
    </row>
    <row r="49" spans="1:5" ht="26.25" thickBot="1" x14ac:dyDescent="0.3">
      <c r="A49" s="51"/>
      <c r="B49" s="51" t="s">
        <v>220</v>
      </c>
      <c r="C49" s="51" t="s">
        <v>221</v>
      </c>
      <c r="D49" s="174" t="s">
        <v>222</v>
      </c>
      <c r="E49" s="200" t="s">
        <v>223</v>
      </c>
    </row>
    <row r="50" spans="1:5" x14ac:dyDescent="0.25">
      <c r="A50" s="130" t="s">
        <v>248</v>
      </c>
      <c r="B50" s="131" t="s">
        <v>225</v>
      </c>
      <c r="C50" s="96">
        <v>0</v>
      </c>
      <c r="D50" s="131">
        <v>2016</v>
      </c>
      <c r="E50" s="201">
        <f t="shared" ref="E50:E54" si="1">C50</f>
        <v>0</v>
      </c>
    </row>
    <row r="51" spans="1:5" x14ac:dyDescent="0.25">
      <c r="A51" s="130" t="s">
        <v>248</v>
      </c>
      <c r="B51" s="131" t="s">
        <v>226</v>
      </c>
      <c r="C51" s="97">
        <v>0</v>
      </c>
      <c r="D51" s="131">
        <v>2017</v>
      </c>
      <c r="E51" s="201">
        <f t="shared" si="1"/>
        <v>0</v>
      </c>
    </row>
    <row r="52" spans="1:5" x14ac:dyDescent="0.25">
      <c r="A52" s="130" t="s">
        <v>248</v>
      </c>
      <c r="B52" s="131" t="s">
        <v>227</v>
      </c>
      <c r="C52" s="97">
        <v>10300000</v>
      </c>
      <c r="D52" s="131">
        <v>2018</v>
      </c>
      <c r="E52" s="201">
        <f t="shared" si="1"/>
        <v>10300000</v>
      </c>
    </row>
    <row r="53" spans="1:5" x14ac:dyDescent="0.25">
      <c r="A53" s="130" t="s">
        <v>248</v>
      </c>
      <c r="B53" s="131" t="s">
        <v>228</v>
      </c>
      <c r="C53" s="96">
        <v>10115640</v>
      </c>
      <c r="D53" s="131">
        <v>2019</v>
      </c>
      <c r="E53" s="201">
        <f t="shared" si="1"/>
        <v>10115640</v>
      </c>
    </row>
    <row r="54" spans="1:5" x14ac:dyDescent="0.25">
      <c r="A54" s="130" t="s">
        <v>248</v>
      </c>
      <c r="B54" s="131" t="s">
        <v>229</v>
      </c>
      <c r="C54" s="96">
        <v>12604205</v>
      </c>
      <c r="D54" s="202" t="s">
        <v>230</v>
      </c>
      <c r="E54" s="203">
        <f t="shared" si="1"/>
        <v>12604205</v>
      </c>
    </row>
    <row r="55" spans="1:5" x14ac:dyDescent="0.25">
      <c r="A55" s="130" t="s">
        <v>248</v>
      </c>
      <c r="B55" s="131" t="s">
        <v>242</v>
      </c>
      <c r="C55" s="96">
        <v>5618639</v>
      </c>
      <c r="D55" s="248">
        <v>2020</v>
      </c>
      <c r="E55" s="245">
        <f>C55+C56</f>
        <v>11438841</v>
      </c>
    </row>
    <row r="56" spans="1:5" x14ac:dyDescent="0.25">
      <c r="A56" s="130" t="s">
        <v>264</v>
      </c>
      <c r="B56" s="131" t="s">
        <v>243</v>
      </c>
      <c r="C56" s="96">
        <v>5820202</v>
      </c>
      <c r="D56" s="249"/>
      <c r="E56" s="250"/>
    </row>
    <row r="57" spans="1:5" x14ac:dyDescent="0.25">
      <c r="A57" s="220" t="s">
        <v>264</v>
      </c>
      <c r="B57" s="131" t="s">
        <v>249</v>
      </c>
      <c r="C57" s="96">
        <v>100486</v>
      </c>
      <c r="D57" s="248">
        <v>2021</v>
      </c>
      <c r="E57" s="245">
        <f>SUM(C57:C59)</f>
        <v>10923507</v>
      </c>
    </row>
    <row r="58" spans="1:5" x14ac:dyDescent="0.25">
      <c r="A58" s="130" t="s">
        <v>264</v>
      </c>
      <c r="B58" s="131" t="s">
        <v>250</v>
      </c>
      <c r="C58" s="96">
        <v>-760623</v>
      </c>
      <c r="D58" s="252"/>
      <c r="E58" s="246"/>
    </row>
    <row r="59" spans="1:5" x14ac:dyDescent="0.25">
      <c r="A59" s="130" t="s">
        <v>264</v>
      </c>
      <c r="B59" s="205" t="s">
        <v>244</v>
      </c>
      <c r="C59" s="96">
        <v>11583644</v>
      </c>
      <c r="D59" s="249"/>
      <c r="E59" s="250"/>
    </row>
    <row r="60" spans="1:5" x14ac:dyDescent="0.25">
      <c r="A60" s="131" t="s">
        <v>291</v>
      </c>
      <c r="B60" s="131" t="s">
        <v>284</v>
      </c>
      <c r="C60" s="234">
        <v>-209026</v>
      </c>
      <c r="D60" s="249">
        <v>2022</v>
      </c>
      <c r="E60" s="246">
        <f>SUM(C60:C61)</f>
        <v>19231326</v>
      </c>
    </row>
    <row r="61" spans="1:5" ht="15.75" thickBot="1" x14ac:dyDescent="0.3">
      <c r="A61" s="131" t="s">
        <v>291</v>
      </c>
      <c r="B61" s="131" t="s">
        <v>290</v>
      </c>
      <c r="C61" s="234">
        <v>19440352</v>
      </c>
      <c r="D61" s="241">
        <v>2022</v>
      </c>
      <c r="E61" s="250"/>
    </row>
    <row r="62" spans="1:5" ht="15.75" thickBot="1" x14ac:dyDescent="0.3">
      <c r="A62" s="208"/>
      <c r="B62" s="207"/>
      <c r="C62" s="208"/>
      <c r="D62" s="209" t="s">
        <v>251</v>
      </c>
      <c r="E62" s="237">
        <f>SUM(E50:E61)</f>
        <v>74613519</v>
      </c>
    </row>
    <row r="63" spans="1:5" x14ac:dyDescent="0.25">
      <c r="A63" s="214" t="s">
        <v>252</v>
      </c>
    </row>
    <row r="64" spans="1:5" x14ac:dyDescent="0.25">
      <c r="A64" s="211" t="s">
        <v>306</v>
      </c>
    </row>
    <row r="65" spans="1:5" x14ac:dyDescent="0.25">
      <c r="A65" s="211" t="s">
        <v>307</v>
      </c>
    </row>
    <row r="67" spans="1:5" ht="15.75" thickBot="1" x14ac:dyDescent="0.3">
      <c r="A67" s="142" t="s">
        <v>253</v>
      </c>
      <c r="D67" s="142"/>
    </row>
    <row r="68" spans="1:5" ht="26.25" thickBot="1" x14ac:dyDescent="0.3">
      <c r="A68" s="51"/>
      <c r="B68" s="51" t="s">
        <v>220</v>
      </c>
      <c r="C68" s="51" t="s">
        <v>221</v>
      </c>
      <c r="D68" s="174" t="s">
        <v>254</v>
      </c>
      <c r="E68" s="200" t="s">
        <v>223</v>
      </c>
    </row>
    <row r="69" spans="1:5" x14ac:dyDescent="0.25">
      <c r="A69" s="130" t="s">
        <v>255</v>
      </c>
      <c r="B69" s="131" t="s">
        <v>225</v>
      </c>
      <c r="C69" s="96">
        <v>469381</v>
      </c>
      <c r="D69" s="131">
        <v>2016</v>
      </c>
      <c r="E69" s="201">
        <f t="shared" ref="E69:E73" si="2">C69</f>
        <v>469381</v>
      </c>
    </row>
    <row r="70" spans="1:5" x14ac:dyDescent="0.25">
      <c r="A70" s="130" t="s">
        <v>255</v>
      </c>
      <c r="B70" s="131" t="s">
        <v>226</v>
      </c>
      <c r="C70" s="97">
        <v>1068101</v>
      </c>
      <c r="D70" s="131">
        <v>2017</v>
      </c>
      <c r="E70" s="201">
        <f t="shared" si="2"/>
        <v>1068101</v>
      </c>
    </row>
    <row r="71" spans="1:5" x14ac:dyDescent="0.25">
      <c r="A71" s="130" t="s">
        <v>255</v>
      </c>
      <c r="B71" s="131" t="s">
        <v>227</v>
      </c>
      <c r="C71" s="97">
        <v>1121680</v>
      </c>
      <c r="D71" s="131">
        <v>2018</v>
      </c>
      <c r="E71" s="201">
        <f t="shared" si="2"/>
        <v>1121680</v>
      </c>
    </row>
    <row r="72" spans="1:5" x14ac:dyDescent="0.25">
      <c r="A72" s="130" t="s">
        <v>255</v>
      </c>
      <c r="B72" s="131" t="s">
        <v>228</v>
      </c>
      <c r="C72" s="96">
        <v>1278364.0499999998</v>
      </c>
      <c r="D72" s="131">
        <v>2019</v>
      </c>
      <c r="E72" s="201">
        <f t="shared" si="2"/>
        <v>1278364.0499999998</v>
      </c>
    </row>
    <row r="73" spans="1:5" x14ac:dyDescent="0.25">
      <c r="A73" s="130" t="s">
        <v>255</v>
      </c>
      <c r="B73" s="131" t="s">
        <v>229</v>
      </c>
      <c r="C73" s="96">
        <v>0</v>
      </c>
      <c r="D73" s="202" t="s">
        <v>230</v>
      </c>
      <c r="E73" s="203">
        <f t="shared" si="2"/>
        <v>0</v>
      </c>
    </row>
    <row r="74" spans="1:5" x14ac:dyDescent="0.25">
      <c r="A74" s="130" t="s">
        <v>255</v>
      </c>
      <c r="B74" s="131" t="s">
        <v>242</v>
      </c>
      <c r="C74" s="96">
        <v>607264</v>
      </c>
      <c r="D74" s="248">
        <v>2020</v>
      </c>
      <c r="E74" s="245">
        <f>SUM(C74:C75)</f>
        <v>1308215.47</v>
      </c>
    </row>
    <row r="75" spans="1:5" x14ac:dyDescent="0.25">
      <c r="A75" s="130" t="s">
        <v>292</v>
      </c>
      <c r="B75" s="131" t="s">
        <v>243</v>
      </c>
      <c r="C75" s="204">
        <f>376008.9+324942.57</f>
        <v>700951.47</v>
      </c>
      <c r="D75" s="249"/>
      <c r="E75" s="250"/>
    </row>
    <row r="76" spans="1:5" x14ac:dyDescent="0.25">
      <c r="A76" s="130" t="s">
        <v>292</v>
      </c>
      <c r="B76" s="131" t="s">
        <v>234</v>
      </c>
      <c r="C76" s="234">
        <v>244604.04</v>
      </c>
      <c r="D76" s="241">
        <v>2021</v>
      </c>
      <c r="E76" s="242">
        <f>SUM(C76:C79)</f>
        <v>1211479.9100000001</v>
      </c>
    </row>
    <row r="77" spans="1:5" x14ac:dyDescent="0.25">
      <c r="A77" s="130" t="s">
        <v>292</v>
      </c>
      <c r="B77" s="131" t="s">
        <v>235</v>
      </c>
      <c r="C77" s="234">
        <v>258345.84</v>
      </c>
      <c r="D77" s="241"/>
      <c r="E77" s="242"/>
    </row>
    <row r="78" spans="1:5" x14ac:dyDescent="0.25">
      <c r="A78" s="130" t="s">
        <v>292</v>
      </c>
      <c r="B78" s="131" t="s">
        <v>236</v>
      </c>
      <c r="C78" s="234">
        <v>320183.94</v>
      </c>
      <c r="D78" s="241"/>
      <c r="E78" s="242"/>
    </row>
    <row r="79" spans="1:5" x14ac:dyDescent="0.25">
      <c r="A79" s="130" t="s">
        <v>292</v>
      </c>
      <c r="B79" s="132" t="s">
        <v>237</v>
      </c>
      <c r="C79" s="234">
        <v>388346.09</v>
      </c>
      <c r="D79" s="241"/>
      <c r="E79" s="242"/>
    </row>
    <row r="80" spans="1:5" x14ac:dyDescent="0.25">
      <c r="A80" s="130" t="s">
        <v>312</v>
      </c>
      <c r="B80" s="131" t="s">
        <v>293</v>
      </c>
      <c r="C80" s="204">
        <v>398583.73</v>
      </c>
      <c r="D80" s="252">
        <v>2022</v>
      </c>
      <c r="E80" s="246">
        <f>SUM(C80:C83)</f>
        <v>398583.73</v>
      </c>
    </row>
    <row r="81" spans="1:5" x14ac:dyDescent="0.25">
      <c r="A81" s="130" t="s">
        <v>312</v>
      </c>
      <c r="B81" s="131" t="s">
        <v>285</v>
      </c>
      <c r="C81" s="204"/>
      <c r="D81" s="252"/>
      <c r="E81" s="246"/>
    </row>
    <row r="82" spans="1:5" x14ac:dyDescent="0.25">
      <c r="A82" s="130" t="s">
        <v>233</v>
      </c>
      <c r="B82" s="131" t="s">
        <v>286</v>
      </c>
      <c r="C82" s="204"/>
      <c r="D82" s="252"/>
      <c r="E82" s="246"/>
    </row>
    <row r="83" spans="1:5" ht="15.75" thickBot="1" x14ac:dyDescent="0.3">
      <c r="A83" s="130" t="s">
        <v>233</v>
      </c>
      <c r="B83" s="132" t="s">
        <v>287</v>
      </c>
      <c r="C83" s="206"/>
      <c r="D83" s="253"/>
      <c r="E83" s="247"/>
    </row>
    <row r="84" spans="1:5" ht="15.75" thickBot="1" x14ac:dyDescent="0.3">
      <c r="A84" s="208"/>
      <c r="B84" s="207"/>
      <c r="C84" s="208"/>
      <c r="D84" s="209" t="s">
        <v>256</v>
      </c>
      <c r="E84" s="237">
        <f>SUM(E69:E83)</f>
        <v>6855805.1600000001</v>
      </c>
    </row>
    <row r="85" spans="1:5" x14ac:dyDescent="0.25">
      <c r="A85" s="214" t="s">
        <v>257</v>
      </c>
      <c r="C85" s="215"/>
      <c r="D85" s="216"/>
      <c r="E85" s="215"/>
    </row>
    <row r="86" spans="1:5" x14ac:dyDescent="0.25">
      <c r="A86" s="214" t="s">
        <v>308</v>
      </c>
      <c r="C86" s="215"/>
      <c r="D86" s="216"/>
      <c r="E86" s="215"/>
    </row>
    <row r="87" spans="1:5" x14ac:dyDescent="0.25">
      <c r="A87" s="211" t="s">
        <v>309</v>
      </c>
    </row>
    <row r="89" spans="1:5" ht="15.75" thickBot="1" x14ac:dyDescent="0.3">
      <c r="A89" s="142" t="s">
        <v>258</v>
      </c>
      <c r="D89" s="142"/>
    </row>
    <row r="90" spans="1:5" ht="26.25" thickBot="1" x14ac:dyDescent="0.3">
      <c r="A90" s="51"/>
      <c r="B90" s="51" t="s">
        <v>220</v>
      </c>
      <c r="C90" s="51" t="s">
        <v>221</v>
      </c>
      <c r="D90" s="174" t="s">
        <v>254</v>
      </c>
      <c r="E90" s="200" t="s">
        <v>259</v>
      </c>
    </row>
    <row r="91" spans="1:5" x14ac:dyDescent="0.25">
      <c r="A91" s="130" t="s">
        <v>260</v>
      </c>
      <c r="B91" s="131" t="s">
        <v>225</v>
      </c>
      <c r="C91" s="96">
        <v>147156</v>
      </c>
      <c r="D91" s="131">
        <v>2016</v>
      </c>
      <c r="E91" s="201">
        <f t="shared" ref="E91:E95" si="3">C91</f>
        <v>147156</v>
      </c>
    </row>
    <row r="92" spans="1:5" x14ac:dyDescent="0.25">
      <c r="A92" s="131" t="s">
        <v>260</v>
      </c>
      <c r="B92" s="131" t="s">
        <v>226</v>
      </c>
      <c r="C92" s="97">
        <v>287032</v>
      </c>
      <c r="D92" s="131">
        <v>2017</v>
      </c>
      <c r="E92" s="201">
        <f t="shared" si="3"/>
        <v>287032</v>
      </c>
    </row>
    <row r="93" spans="1:5" x14ac:dyDescent="0.25">
      <c r="A93" s="131" t="s">
        <v>260</v>
      </c>
      <c r="B93" s="131" t="s">
        <v>227</v>
      </c>
      <c r="C93" s="97">
        <v>349673</v>
      </c>
      <c r="D93" s="131">
        <v>2018</v>
      </c>
      <c r="E93" s="201">
        <f t="shared" si="3"/>
        <v>349673</v>
      </c>
    </row>
    <row r="94" spans="1:5" x14ac:dyDescent="0.25">
      <c r="A94" s="130" t="s">
        <v>260</v>
      </c>
      <c r="B94" s="131" t="s">
        <v>228</v>
      </c>
      <c r="C94" s="96">
        <v>466130</v>
      </c>
      <c r="D94" s="131">
        <v>2019</v>
      </c>
      <c r="E94" s="201">
        <f t="shared" si="3"/>
        <v>466130</v>
      </c>
    </row>
    <row r="95" spans="1:5" x14ac:dyDescent="0.25">
      <c r="A95" s="130" t="s">
        <v>260</v>
      </c>
      <c r="B95" s="131" t="s">
        <v>229</v>
      </c>
      <c r="C95" s="96">
        <v>0</v>
      </c>
      <c r="D95" s="202" t="s">
        <v>230</v>
      </c>
      <c r="E95" s="203">
        <f t="shared" si="3"/>
        <v>0</v>
      </c>
    </row>
    <row r="96" spans="1:5" x14ac:dyDescent="0.25">
      <c r="A96" s="130" t="s">
        <v>260</v>
      </c>
      <c r="B96" s="131" t="s">
        <v>242</v>
      </c>
      <c r="C96" s="96">
        <v>164842</v>
      </c>
      <c r="D96" s="248">
        <v>2020</v>
      </c>
      <c r="E96" s="245">
        <f>SUM(C96:C97)</f>
        <v>362585</v>
      </c>
    </row>
    <row r="97" spans="1:5" x14ac:dyDescent="0.25">
      <c r="A97" s="130" t="s">
        <v>260</v>
      </c>
      <c r="B97" s="131" t="s">
        <v>243</v>
      </c>
      <c r="C97" s="204">
        <v>197743</v>
      </c>
      <c r="D97" s="249"/>
      <c r="E97" s="250"/>
    </row>
    <row r="98" spans="1:5" ht="15.75" thickBot="1" x14ac:dyDescent="0.3">
      <c r="A98" s="130" t="s">
        <v>313</v>
      </c>
      <c r="B98" s="205" t="s">
        <v>244</v>
      </c>
      <c r="C98" s="206">
        <v>333475</v>
      </c>
      <c r="D98" s="217">
        <v>2021</v>
      </c>
      <c r="E98" s="218">
        <f>C98</f>
        <v>333475</v>
      </c>
    </row>
    <row r="99" spans="1:5" ht="15.75" thickBot="1" x14ac:dyDescent="0.3">
      <c r="A99" s="208"/>
      <c r="B99" s="207"/>
      <c r="C99" s="208"/>
      <c r="D99" s="209" t="s">
        <v>261</v>
      </c>
      <c r="E99" s="210">
        <f>SUM(E91:E98)</f>
        <v>1946051</v>
      </c>
    </row>
    <row r="100" spans="1:5" x14ac:dyDescent="0.25">
      <c r="A100" s="214" t="s">
        <v>262</v>
      </c>
    </row>
    <row r="101" spans="1:5" x14ac:dyDescent="0.25">
      <c r="A101" s="211" t="s">
        <v>310</v>
      </c>
    </row>
    <row r="102" spans="1:5" x14ac:dyDescent="0.25">
      <c r="A102" s="211" t="s">
        <v>311</v>
      </c>
    </row>
  </sheetData>
  <mergeCells count="24">
    <mergeCell ref="D96:D97"/>
    <mergeCell ref="E96:E97"/>
    <mergeCell ref="D13:D15"/>
    <mergeCell ref="E13:E15"/>
    <mergeCell ref="D55:D56"/>
    <mergeCell ref="E55:E56"/>
    <mergeCell ref="D57:D59"/>
    <mergeCell ref="E57:E59"/>
    <mergeCell ref="D74:D75"/>
    <mergeCell ref="E74:E75"/>
    <mergeCell ref="D17:D20"/>
    <mergeCell ref="E17:E20"/>
    <mergeCell ref="D38:D39"/>
    <mergeCell ref="E38:E39"/>
    <mergeCell ref="D80:D83"/>
    <mergeCell ref="E80:E83"/>
    <mergeCell ref="D76:D79"/>
    <mergeCell ref="E76:E79"/>
    <mergeCell ref="D21:D25"/>
    <mergeCell ref="E21:E25"/>
    <mergeCell ref="D41:D42"/>
    <mergeCell ref="E41:E42"/>
    <mergeCell ref="D60:D61"/>
    <mergeCell ref="E60:E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Expenditures</vt:lpstr>
      <vt:lpstr>2. Program Funding</vt:lpstr>
      <vt:lpstr>3. SOMAH Program Admin</vt:lpstr>
      <vt:lpstr>4. SOMAH Marketing &amp; Outreach</vt:lpstr>
      <vt:lpstr>5. SOMAH Workforce Development</vt:lpstr>
      <vt:lpstr>6. SOMAH Technical Assistance</vt:lpstr>
      <vt:lpstr>7. Incentive Payments</vt:lpstr>
      <vt:lpstr>8. IOU Collections Details</vt:lpstr>
      <vt:lpstr>'2. Program Funding'!TotalAdminBudget</vt:lpstr>
      <vt:lpstr>'2. Program Funding'!TotalIncentiveBudget</vt:lpstr>
    </vt:vector>
  </TitlesOfParts>
  <Company>CCSE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 Morton</dc:creator>
  <cp:lastModifiedBy>Luke Ballweber</cp:lastModifiedBy>
  <dcterms:created xsi:type="dcterms:W3CDTF">2014-07-08T17:28:09Z</dcterms:created>
  <dcterms:modified xsi:type="dcterms:W3CDTF">2022-07-28T17:42:33Z</dcterms:modified>
</cp:coreProperties>
</file>