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capuc-my.sharepoint.com/personal/sarah_lerhaupt_cpuc_ca_gov/Documents/1 SOMAH/SOMAH Implementation/SOMAH Semi-Annual Expense_IOU_Report/"/>
    </mc:Choice>
  </mc:AlternateContent>
  <xr:revisionPtr revIDLastSave="650" documentId="13_ncr:1_{87CF7D04-565F-4EC3-9316-8A55F99F8251}" xr6:coauthVersionLast="47" xr6:coauthVersionMax="47" xr10:uidLastSave="{3791221D-FE83-43AF-98FA-33AABB9C039E}"/>
  <bookViews>
    <workbookView xWindow="30" yWindow="0" windowWidth="16120" windowHeight="8450" tabRatio="857" firstSheet="3" activeTab="6" xr2:uid="{5FBF522B-CC71-4504-8151-9702B7D39162}"/>
  </bookViews>
  <sheets>
    <sheet name="Per IOU (Table 1)_PGE" sheetId="6" r:id="rId1"/>
    <sheet name="Per IOU (Table 2)_SCE" sheetId="1" r:id="rId2"/>
    <sheet name="Per IOU (Table 3)_SDGE" sheetId="9" r:id="rId3"/>
    <sheet name="Per IOU (Table 4)_PacifiCorp" sheetId="8" r:id="rId4"/>
    <sheet name="Per IOU (Table 5)_Liberty" sheetId="7" r:id="rId5"/>
    <sheet name="All IOUs (Table 6)" sheetId="5" r:id="rId6"/>
    <sheet name="Cumulative Costs (Table 7)" sheetId="4" r:id="rId7"/>
  </sheets>
  <externalReferences>
    <externalReference r:id="rId8"/>
  </externalReferences>
  <definedNames>
    <definedName name="NotTollFree">'[1]PG&amp;E'!$T$6:$T$12</definedName>
    <definedName name="_xlnm.Print_Area" localSheetId="5">'All IOUs (Table 6)'!$B$1:$E$4</definedName>
    <definedName name="_xlnm.Print_Area" localSheetId="6">'Cumulative Costs (Table 7)'!$A$1:$B$11</definedName>
    <definedName name="_xlnm.Print_Area" localSheetId="0">'Per IOU (Table 1)_PGE'!$B$1:$E$25</definedName>
    <definedName name="_xlnm.Print_Area" localSheetId="1">'Per IOU (Table 2)_SCE'!$B$1:$E$25</definedName>
    <definedName name="_xlnm.Print_Area" localSheetId="2">'Per IOU (Table 3)_SDGE'!$B$1:$E$25</definedName>
    <definedName name="_xlnm.Print_Area" localSheetId="3">'Per IOU (Table 4)_PacifiCorp'!$B$1:$E$25</definedName>
    <definedName name="_xlnm.Print_Area" localSheetId="4">'Per IOU (Table 5)_Liberty'!$B$1:$E$25</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4" l="1"/>
  <c r="D7" i="1" l="1"/>
  <c r="D6" i="1"/>
  <c r="B9" i="4" l="1"/>
  <c r="E16" i="7"/>
  <c r="E15" i="7"/>
  <c r="D7" i="9" l="1"/>
  <c r="D6" i="9"/>
  <c r="D9" i="6" l="1"/>
  <c r="D6" i="5" l="1"/>
  <c r="D13" i="9" l="1"/>
  <c r="C13" i="9"/>
  <c r="D18" i="9"/>
  <c r="B7" i="4" s="1"/>
  <c r="C18" i="9"/>
  <c r="D23" i="5"/>
  <c r="C23" i="5"/>
  <c r="D22" i="5"/>
  <c r="C22" i="5"/>
  <c r="D20" i="5"/>
  <c r="C20" i="5"/>
  <c r="E17" i="5"/>
  <c r="E16" i="5"/>
  <c r="E15" i="5"/>
  <c r="D17" i="5"/>
  <c r="C17" i="5"/>
  <c r="D16" i="5"/>
  <c r="C16" i="5"/>
  <c r="D15" i="5"/>
  <c r="C15" i="5"/>
  <c r="D12" i="5"/>
  <c r="C12" i="5"/>
  <c r="D11" i="5"/>
  <c r="C11" i="5"/>
  <c r="C10" i="5"/>
  <c r="D10" i="5"/>
  <c r="E10" i="5"/>
  <c r="E9" i="5"/>
  <c r="D9" i="5"/>
  <c r="C9" i="5"/>
  <c r="D7" i="5"/>
  <c r="C7" i="5"/>
  <c r="C6" i="5"/>
  <c r="D18" i="5" l="1"/>
  <c r="E18" i="5"/>
  <c r="C18" i="5"/>
  <c r="C26" i="5"/>
  <c r="D26" i="5"/>
  <c r="C13" i="5"/>
  <c r="D13" i="5"/>
  <c r="D26" i="8"/>
  <c r="C26" i="8"/>
  <c r="D26" i="7"/>
  <c r="C26" i="7"/>
  <c r="D26" i="9"/>
  <c r="C26" i="9"/>
  <c r="D26" i="1"/>
  <c r="C26" i="1"/>
  <c r="D26" i="6"/>
  <c r="C26" i="6"/>
  <c r="C25" i="5" l="1"/>
  <c r="E18" i="9"/>
  <c r="C25" i="9"/>
  <c r="D25" i="9" s="1"/>
  <c r="E18" i="8"/>
  <c r="D18" i="8"/>
  <c r="C18" i="8"/>
  <c r="D13" i="8"/>
  <c r="C13" i="8"/>
  <c r="C25" i="8" s="1"/>
  <c r="E18" i="7"/>
  <c r="D18" i="7"/>
  <c r="C18" i="7"/>
  <c r="D13" i="7"/>
  <c r="C13" i="7"/>
  <c r="E18" i="6"/>
  <c r="D18" i="6"/>
  <c r="B5" i="4" s="1"/>
  <c r="C18" i="6"/>
  <c r="D13" i="6"/>
  <c r="C13" i="6"/>
  <c r="C25" i="7" l="1"/>
  <c r="D25" i="7"/>
  <c r="D25" i="8"/>
  <c r="C25" i="6"/>
  <c r="D25" i="6"/>
  <c r="D13" i="1"/>
  <c r="C13" i="1"/>
  <c r="E18" i="1"/>
  <c r="D18" i="1"/>
  <c r="B6" i="4" s="1"/>
  <c r="B11" i="4" s="1"/>
  <c r="C18" i="1"/>
  <c r="C25" i="1" l="1"/>
  <c r="D25" i="5" s="1"/>
  <c r="D25" i="1"/>
</calcChain>
</file>

<file path=xl/sharedStrings.xml><?xml version="1.0" encoding="utf-8"?>
<sst xmlns="http://schemas.openxmlformats.org/spreadsheetml/2006/main" count="344" uniqueCount="105">
  <si>
    <t>SOMAH Program Table 1 - Status of SOMAH Balancing Account Funds</t>
  </si>
  <si>
    <t>San Diego Gas &amp; Electric</t>
  </si>
  <si>
    <t>Prior Amounts Reported
In Last Report</t>
  </si>
  <si>
    <t>Amounts As of Report Date [12]</t>
  </si>
  <si>
    <t>Forecasted  Amounts (Next 6 Months) [13]</t>
  </si>
  <si>
    <t>Notes</t>
  </si>
  <si>
    <t>Starting Balance</t>
  </si>
  <si>
    <t>A. Starting Balance of the 6-Month Reporting Period (including Carryover) [1]</t>
  </si>
  <si>
    <t>A1. Starting Sub-Balance of Funds Available to CPUC Energy Division for EM&amp;V (Information Only) [2]</t>
  </si>
  <si>
    <t>Funding</t>
  </si>
  <si>
    <t>B. Approved ERRA/ECAC funds transferred in this period [3]</t>
  </si>
  <si>
    <t>B1. ERRA/ECAC Budget approved for the current funding year (Information Only) [3A]</t>
  </si>
  <si>
    <t>C. Interest Accrued in this period [4]</t>
  </si>
  <si>
    <t>D. Funds Received per IOU Co-funding Agreements or similar [5]</t>
  </si>
  <si>
    <t>E. Total Funds Accrued in the Reporting Period (Sum of B+C+D)</t>
  </si>
  <si>
    <t>IOU Administrative Costs</t>
  </si>
  <si>
    <t>F. Regulatory Compliance [6]</t>
  </si>
  <si>
    <t>G. Program Management Support [7]</t>
  </si>
  <si>
    <t>H. IT / Customer Billing [8]</t>
  </si>
  <si>
    <t xml:space="preserve">I. IOU Administrative Costs TOTAL (Sum of F+G+H) </t>
  </si>
  <si>
    <t>Non-IOU, Non-PA Implementation Cost</t>
  </si>
  <si>
    <t>J. EM&amp;V Amount Transferred to or Expended on behalf of CPUC Energy Division, includes Co-funding Agreements for this purpose [9]</t>
  </si>
  <si>
    <t xml:space="preserve">Non-IOU Incentive and Program Administrative Costs </t>
  </si>
  <si>
    <t>K. Amount Transfered for SOMAH Customer Incentive Payments to SOMAH Program Administrator [10]</t>
  </si>
  <si>
    <t>L. Amount Transferred or Expended for SOMAH Co-funding Agreements for SOMAH Program Administrator (PA) administration [10]</t>
  </si>
  <si>
    <t>Ending Balance</t>
  </si>
  <si>
    <t>M. Ending Balance in Account Balance at Report Date [11] (Equals A Plus E Minus Sum of I, J, K and L)</t>
  </si>
  <si>
    <t>M1. Ending Balance of Funds Available to CPUC Energy Division for EM&amp;V [2] (Equals A1 Minus J)</t>
  </si>
  <si>
    <t>[1] Carryover includes unspent/uncommitted funds  that have not yet been allocated for or spent and carried over from the previous report period.  These can include administrative or incentive funds, or both.</t>
  </si>
  <si>
    <t xml:space="preserve">[2] Individual IOU's projected co-funding contributions to Energy Division's annual budget of $500,000 for activities related to implementation and oversight of the SOMAH Program. Use the formula from D.17-12-022, page 36, to determine each IOU's proportion of the total. Per D.17-12-022 OP 14, modified by D.19-03-15, Energy Division's EMV budget comes from the adminitrative budget and subject to those same rules. </t>
  </si>
  <si>
    <t xml:space="preserve">[3] For field "B" include only the Individual IOU's SOMAH funds approved and transfered in this report period, note the transfer date(s) and Decision citation(s) in the 'Response to Notes' table below (per Individual IOU). This is inclusive of all SOMAH funds to be transferred, including SOMAH Actual Set-Aside and any Prior Year True-Up Amounts. </t>
  </si>
  <si>
    <r>
      <t>[3A]  Field "B1" each Individual IOU should include the total SOMAH budgeted amount (actual set-aside and true-up amount) to be set-aside for SOMAH during the report's calendar year (Jan - Dec) and is for informational purposes only. Each Individual IOU in the "Response to Notes" table, list 1) the ERRA/ECAC decision or application and 2) expected CPUC Decision date (if not yet approved). This is not added to the "Ending Balance" and is for information only. Each Individual IOU i</t>
    </r>
    <r>
      <rPr>
        <u/>
        <sz val="11"/>
        <rFont val="Arial"/>
        <family val="2"/>
      </rPr>
      <t>n the July Report</t>
    </r>
    <r>
      <rPr>
        <sz val="11"/>
        <rFont val="Arial"/>
        <family val="2"/>
      </rPr>
      <t xml:space="preserve"> submission, the "Forecasted Amounts" (Excel Column E) should capture the next year's SOMAH Budget request and provide the ERRA/ECAC application number in the 'Response to Notes' table below. If the Individual IOU's ERRA/ECAC Application has not been submitted by the July report submittal date, leave "Forecasted Amounts" (Excel Column E) empty.  </t>
    </r>
  </si>
  <si>
    <t>[4] Interest accrued in current reporting period of 6 months.</t>
  </si>
  <si>
    <t>[5] Lead Individual IOUs for joint contracts invoice the other IOUs for their portion of a contract. Only certain Lead Individual IOUs who are leading contract(s) will complete this line. Each Lead Individual IOU shall list in the 'Response to Notes' table all contract(s) with total budgeted dollar amount(s), start/end dates, and purpose(s). If Lead Individual IOU has a separate balancing account, then indicate that in 'Response To Notes' table, along with basic contract information (total budgeted dollar amount, start/end dates, and purpose) and do not enter a value in Excel Columns C or D in 'SOMAH Program' Table 1.</t>
  </si>
  <si>
    <t>[6] Compliance Filings Directed by SOMAH Decision(s), Creation of SOMAH Tariff, Ad-hoc Energy Division Data Requests Pertaining to SOMAH</t>
  </si>
  <si>
    <t>[7] Contract Management (Staffing, Legal Fees, Contract Processing/Support), Incentive Processing, SOMAH PA Data Requests, Working Group Meetings/Meetings with SOMAH PA, Internal Administration.</t>
  </si>
  <si>
    <t>[8] Operational Billing Activities, Billing System SOMAH Integration, Billing Operations / Ongoing Maintenance, Upfront IT build-out costs, Billing System Integration, System Automation of routine billing for SOMAH VNEM, Account set up (Initial and New Party), Manual routine billing, Exception Processing</t>
  </si>
  <si>
    <t>[9] Sum of any invoices paid to Energy Division or for EM&amp;V on behalf of Energy Division in the report period. Detail the amount/purpose in 'Response to Notes' table below.</t>
  </si>
  <si>
    <t>[10] Sum of any invoices paid to SOMAH PA for the purposes of incentive payments (including progress and final payments) and program administrative expenses.</t>
  </si>
  <si>
    <t>[11] Semi-Annual Ending Balance is the total of the Starting Balance of the 6-month Period including Carryover and other revenues minus all costs. It is expected to be the basis for the next report's Carryover.</t>
  </si>
  <si>
    <t xml:space="preserve">[12] If there are cash flows to the SOMAH Balancing Account not captured in this column, Individual IOUs will describe (with dollar amount, date transferred, and purpose) in the 'Response to Notes' table below. </t>
  </si>
  <si>
    <t>[13] Forecast amounts should be entered for the cells without color; the grayed out cells do not need to be filled in. If no forecast is provided, explain why in 'Resposne to Notes' table below.</t>
  </si>
  <si>
    <t xml:space="preserve">[3] Response </t>
  </si>
  <si>
    <t>[3A] Response</t>
  </si>
  <si>
    <t>[5] Response</t>
  </si>
  <si>
    <t>[12] Response</t>
  </si>
  <si>
    <t xml:space="preserve">[13] Response </t>
  </si>
  <si>
    <t>New Template Issued December 2021</t>
  </si>
  <si>
    <t>Pacific Gas &amp; Electric</t>
  </si>
  <si>
    <t xml:space="preserve">[9] Response </t>
  </si>
  <si>
    <t>Southern California Edison</t>
  </si>
  <si>
    <t>PacifiCorp</t>
  </si>
  <si>
    <t>Liberty Utilities</t>
  </si>
  <si>
    <t>All 5 IOUs</t>
  </si>
  <si>
    <t>Cumulative totals for all 5 IOUs</t>
  </si>
  <si>
    <t xml:space="preserve">Utility </t>
  </si>
  <si>
    <t>Total SOMAH IOU Program Administration Expenses (to date)</t>
  </si>
  <si>
    <t>Pacific Gas and Electric Company [1]</t>
  </si>
  <si>
    <t>Southern California Edison [2]</t>
  </si>
  <si>
    <t>San Diego Gas &amp; Electric Company [3]</t>
  </si>
  <si>
    <t>PacifiCorp Company [4]</t>
  </si>
  <si>
    <t>Liberty Utilities Company [5]</t>
  </si>
  <si>
    <t>All IOU Administrative Costs TOTAL (Sum of [1]-[5])</t>
  </si>
  <si>
    <t>SOMAH Program Table 2 - Status of SOMAH Balancing Account Funds</t>
  </si>
  <si>
    <t>PG&amp;E does not lead any co-funding agreements for the SOMAH program.</t>
  </si>
  <si>
    <t>PG&amp;E has not received any invoices for EM&amp;V as of this report date.</t>
  </si>
  <si>
    <t>N/A</t>
  </si>
  <si>
    <t>July 1, 2022 - December 31, 2022</t>
  </si>
  <si>
    <t>SOMAH Program Table 3 - Status of SOMAH Balancing Account Funds</t>
  </si>
  <si>
    <t>SOMAH Program Table 4 - Status of SOMAH Balancing Account Funds</t>
  </si>
  <si>
    <t>SOMAH Program Table 5 - Status of SOMAH Balancing Account Funds</t>
  </si>
  <si>
    <t>SOMAH Program Table 6 - Status of SOMAH Balancing Account Funds</t>
  </si>
  <si>
    <t>Through December 31, 2022</t>
  </si>
  <si>
    <t>SOMAH Program Table 7 - Total IOU SOMAH Program Administration Expenses to Date</t>
  </si>
  <si>
    <t>Per D.22-02-022, a forecasted amount of $46.41M was directed to be set aside on a quarterly basis in 2022. During the reporting period, $11.60M was transferred to the SOMAHBA in July 2022 and $11.60M in October 2022. Per D.22-12-044, a forecasted amount of $39.76M is to be set aside in 2023 and a true-up of $2.91M for 2021. PG&amp;E expects to transfer $12.85M in January 2023 and $9.94M in April 2023.</t>
  </si>
  <si>
    <t>-</t>
  </si>
  <si>
    <t>D.22-12-044 (issued December 10, 2022) approved the 2023 forecasted SOMAH set aside of $39.76M and the 2021 true-up of $2.91M.</t>
  </si>
  <si>
    <t>A.22-08-001 included a forecast for 2022 Q3 and Q4, see CONF Exhibit 407. Cell D9 - Amount reported here represents actuals based on settlement data. Cell E9 - Forecasted Amounts for Next 6 Months (2023 Q1 and Q2), see A.22-08-001 CONF Exhibit 409. This portion of the application approving was uncontested and the Company is anticipating an order stipulating a settlement for the GHG/SOMAH portion of the application in the coming month.</t>
  </si>
  <si>
    <t>Cell D10 represents 2022 actual set asides. Company still awaiting approval of GHG portion of Application 22-08-001 in the next month, which included partial actuals and partial forecast for 2022. Company will true up and request approval of 2022 actuals in August 2023 (2024 ECAC) application. Q1 and Q2 2023 forecast from A.22-08-001, CONF Exhibit 409.</t>
  </si>
  <si>
    <t>The transfer date of SOMAH funds approved in D.22-09-013 was September 30, 2022.</t>
  </si>
  <si>
    <t>Liberty's forecast set-aside for 2023 is $332,411. Per D.22-09-009, the sum of $399,970.99 and a true-up of $378,671 (per AL 194-E) minus the SOMAH transfer, $446,231 (approved in D.22-09-013) equals $332,410.99. Expressed as: $399,970.99+($378,671-$446,231) = $332,410.99 (rounded to $332,411).</t>
  </si>
  <si>
    <t>Expenses related to IT and customer billing are dependent on participation in the Program. Liberty is aware of two participants in its service territory. At the time of this report, Liberty does not anticipate incurring any expenses in this category for the forecasted reporting period. Incremental costs for this category may be recorded in future reporting periods. Liberty anticipates approval of 2023 ECAC in the July 1-December 31, 2023 reporting period. There are no pending approvals for transfer in the forecasted reporting period. In the event of 2023 ECAC approval during the next six months, Liberty will transfer SOMAH funding accordingly.</t>
  </si>
  <si>
    <t>[1] PG&amp;E Notes</t>
  </si>
  <si>
    <t>[2] SCE Notes</t>
  </si>
  <si>
    <t>[3] SDG&amp;E Notes</t>
  </si>
  <si>
    <t>[4] PacifiCorp Notes</t>
  </si>
  <si>
    <t>[5] Liberty Notes</t>
  </si>
  <si>
    <t>Liberty is correcting its total admin expenses to date in this Semi-annual report.</t>
  </si>
  <si>
    <t>PacifiCorp is correcting its total admin expenses to date in this Semi-annual report due to errors in previous reports of including external admin costs with internal admin costs.</t>
  </si>
  <si>
    <t>Notes, Table 1.2</t>
  </si>
  <si>
    <r>
      <t xml:space="preserve">Response to Notes, Table 1.3 </t>
    </r>
    <r>
      <rPr>
        <sz val="11"/>
        <rFont val="Arial"/>
        <family val="2"/>
      </rPr>
      <t>(IOUs will respond to Notes above which require specific information as part of the reporting)</t>
    </r>
  </si>
  <si>
    <r>
      <t xml:space="preserve">Response to Notes, Table 2.3 </t>
    </r>
    <r>
      <rPr>
        <sz val="11"/>
        <rFont val="Arial"/>
        <family val="2"/>
      </rPr>
      <t>(IOUs will respond to Notes above which require specific information as part of the reporting)</t>
    </r>
  </si>
  <si>
    <t>Notes, Table 2.2</t>
  </si>
  <si>
    <t>Notes, Table 3.2</t>
  </si>
  <si>
    <r>
      <t xml:space="preserve">Response to Notes, Table 3.3 </t>
    </r>
    <r>
      <rPr>
        <sz val="11"/>
        <rFont val="Arial"/>
        <family val="2"/>
      </rPr>
      <t>(IOUs will respond to Notes above which require specific information as part of the reporting)</t>
    </r>
  </si>
  <si>
    <r>
      <t xml:space="preserve">Response to Notes, Table 4.3 </t>
    </r>
    <r>
      <rPr>
        <sz val="11"/>
        <rFont val="Arial"/>
        <family val="2"/>
      </rPr>
      <t>(IOUs will respond to Notes above which require specific information as part of the reporting)</t>
    </r>
  </si>
  <si>
    <t>Notes, Table 4.2</t>
  </si>
  <si>
    <r>
      <t xml:space="preserve">Response to Notes, Table 5.3 </t>
    </r>
    <r>
      <rPr>
        <sz val="11"/>
        <rFont val="Arial"/>
        <family val="2"/>
      </rPr>
      <t>(IOUs will respond to Notes above which require specific information as part of the reporting)</t>
    </r>
  </si>
  <si>
    <t>Notes, Table 5.2</t>
  </si>
  <si>
    <t>Notes, Table 6.2</t>
  </si>
  <si>
    <t>Notes, Table 7.2</t>
  </si>
  <si>
    <t>EM&amp;V $500K budget each year based off D.19-03-015. Assumption: Use latest SDG&amp;E co-funding rate in Amendment 3</t>
  </si>
  <si>
    <t>EM&amp;V $500K budget each year (for 2019, 2020, 2021, 2022) D.19-03-015. Assumption: Use latest PG&amp;E co-fund rate (amendment #3).</t>
  </si>
  <si>
    <t>EM&amp;V $500K budget each year (for 2020, 2021, 2022) D.19-03-015. Assumption: Use SCE co-fund rate.</t>
  </si>
  <si>
    <t xml:space="preserve">Due to a delay in SDG&amp;E's internal invoice processing system, a 2022 admin invoice was paid in 2023 and will show up on the next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</si>
</sst>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_(&quot;$&quot;* #,##0_);_(&quot;$&quot;* \(#,##0\);_(&quot;$&quot;* &quot;-&quot;??_);_(@_)"/>
    <numFmt numFmtId="165" formatCode="_([$$-409]* #,##0.00_);_([$$-409]* \(#,##0.00\);_([$$-409]* &quot;-&quot;??_);_(@_)"/>
    <numFmt numFmtId="166" formatCode="_([$$-409]* #,##0_);_([$$-409]* \(#,##0\);_([$$-409]* &quot;-&quot;??_);_(@_)"/>
  </numFmts>
  <fonts count="28" x14ac:knownFonts="1">
    <font>
      <sz val="10"/>
      <name val="Arial"/>
    </font>
    <font>
      <sz val="11"/>
      <color theme="1"/>
      <name val="Calibri"/>
      <family val="2"/>
      <scheme val="minor"/>
    </font>
    <font>
      <sz val="10"/>
      <name val="Arial"/>
      <family val="2"/>
    </font>
    <font>
      <b/>
      <sz val="12"/>
      <name val="Arial"/>
      <family val="2"/>
    </font>
    <font>
      <b/>
      <sz val="10"/>
      <name val="Arial"/>
      <family val="2"/>
    </font>
    <font>
      <sz val="9"/>
      <name val="Arial"/>
      <family val="2"/>
    </font>
    <font>
      <b/>
      <sz val="12"/>
      <color rgb="FFFF0000"/>
      <name val="Arial"/>
      <family val="2"/>
    </font>
    <font>
      <sz val="10"/>
      <color rgb="FFFF0000"/>
      <name val="Arial"/>
      <family val="2"/>
    </font>
    <font>
      <sz val="10"/>
      <color theme="9" tint="-0.249977111117893"/>
      <name val="Arial"/>
      <family val="2"/>
    </font>
    <font>
      <sz val="12"/>
      <name val="Arial"/>
      <family val="2"/>
    </font>
    <font>
      <b/>
      <sz val="14"/>
      <name val="Arial"/>
      <family val="2"/>
    </font>
    <font>
      <b/>
      <sz val="14"/>
      <color rgb="FFFF0000"/>
      <name val="Arial"/>
      <family val="2"/>
    </font>
    <font>
      <sz val="14"/>
      <color rgb="FFFF0000"/>
      <name val="Arial"/>
      <family val="2"/>
    </font>
    <font>
      <b/>
      <sz val="11"/>
      <name val="Arial"/>
      <family val="2"/>
    </font>
    <font>
      <sz val="11"/>
      <name val="Arial"/>
      <family val="2"/>
    </font>
    <font>
      <b/>
      <sz val="11"/>
      <color rgb="FF000000"/>
      <name val="Arial"/>
      <family val="2"/>
    </font>
    <font>
      <sz val="11"/>
      <color theme="1"/>
      <name val="Arial"/>
      <family val="2"/>
    </font>
    <font>
      <sz val="11"/>
      <color rgb="FF548235"/>
      <name val="Arial"/>
      <family val="2"/>
    </font>
    <font>
      <u/>
      <sz val="11"/>
      <name val="Arial"/>
      <family val="2"/>
    </font>
    <font>
      <i/>
      <sz val="10"/>
      <name val="Arial"/>
      <family val="2"/>
    </font>
    <font>
      <sz val="10"/>
      <name val="Arial"/>
      <family val="2"/>
    </font>
    <font>
      <sz val="10"/>
      <color rgb="FF0070C0"/>
      <name val="Arial"/>
      <family val="2"/>
    </font>
    <font>
      <sz val="11"/>
      <color rgb="FF0070C0"/>
      <name val="Arial"/>
      <family val="2"/>
    </font>
    <font>
      <b/>
      <sz val="10"/>
      <color rgb="FF0070C0"/>
      <name val="Arial"/>
      <family val="2"/>
    </font>
    <font>
      <strike/>
      <sz val="11"/>
      <color rgb="FF0070C0"/>
      <name val="Arial"/>
      <family val="2"/>
    </font>
    <font>
      <sz val="12"/>
      <color rgb="FF0070C0"/>
      <name val="Arial"/>
      <family val="2"/>
    </font>
    <font>
      <sz val="10"/>
      <name val="Arial"/>
      <family val="2"/>
      <charset val="1"/>
    </font>
    <font>
      <sz val="11"/>
      <color rgb="FF000000"/>
      <name val="Arial"/>
      <family val="2"/>
    </font>
  </fonts>
  <fills count="8">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45">
    <border>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s>
  <cellStyleXfs count="9">
    <xf numFmtId="0" fontId="0"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5" fillId="0" borderId="0"/>
    <xf numFmtId="44" fontId="20" fillId="0" borderId="0" applyFont="0" applyFill="0" applyBorder="0" applyAlignment="0" applyProtection="0"/>
    <xf numFmtId="0" fontId="1" fillId="0" borderId="0"/>
  </cellStyleXfs>
  <cellXfs count="203">
    <xf numFmtId="0" fontId="0" fillId="0" borderId="0" xfId="0"/>
    <xf numFmtId="0" fontId="4" fillId="2" borderId="2" xfId="1" applyFont="1" applyFill="1" applyBorder="1"/>
    <xf numFmtId="0" fontId="2" fillId="0" borderId="3" xfId="1" applyBorder="1"/>
    <xf numFmtId="0" fontId="4" fillId="2" borderId="3" xfId="1" applyFont="1" applyFill="1" applyBorder="1"/>
    <xf numFmtId="0" fontId="2" fillId="0" borderId="6" xfId="1" applyBorder="1"/>
    <xf numFmtId="0" fontId="4" fillId="2" borderId="2" xfId="1" applyFont="1" applyFill="1" applyBorder="1" applyAlignment="1">
      <alignment horizontal="center" wrapText="1"/>
    </xf>
    <xf numFmtId="0" fontId="7" fillId="0" borderId="0" xfId="2" applyFont="1"/>
    <xf numFmtId="0" fontId="2" fillId="0" borderId="4" xfId="1" applyBorder="1"/>
    <xf numFmtId="0" fontId="0" fillId="0" borderId="0" xfId="0" applyAlignment="1">
      <alignment vertical="center"/>
    </xf>
    <xf numFmtId="0" fontId="9" fillId="0" borderId="0" xfId="0" applyFont="1"/>
    <xf numFmtId="0" fontId="13" fillId="2" borderId="25" xfId="1" applyFont="1" applyFill="1" applyBorder="1" applyAlignment="1">
      <alignment vertical="center"/>
    </xf>
    <xf numFmtId="0" fontId="13" fillId="2" borderId="25" xfId="1" applyFont="1" applyFill="1" applyBorder="1" applyAlignment="1">
      <alignment horizontal="center" vertical="center" wrapText="1"/>
    </xf>
    <xf numFmtId="0" fontId="14" fillId="0" borderId="0" xfId="0" applyFont="1"/>
    <xf numFmtId="0" fontId="13" fillId="2" borderId="21" xfId="1" applyFont="1" applyFill="1" applyBorder="1" applyAlignment="1">
      <alignment vertical="center"/>
    </xf>
    <xf numFmtId="0" fontId="13" fillId="2" borderId="21" xfId="1" applyFont="1" applyFill="1" applyBorder="1"/>
    <xf numFmtId="0" fontId="14" fillId="2" borderId="21" xfId="1" applyFont="1" applyFill="1" applyBorder="1"/>
    <xf numFmtId="164" fontId="14" fillId="0" borderId="18" xfId="3" applyNumberFormat="1" applyFont="1" applyFill="1" applyBorder="1"/>
    <xf numFmtId="0" fontId="13" fillId="2" borderId="18" xfId="1" applyFont="1" applyFill="1" applyBorder="1"/>
    <xf numFmtId="0" fontId="13" fillId="2" borderId="17" xfId="1" applyFont="1" applyFill="1" applyBorder="1"/>
    <xf numFmtId="0" fontId="15" fillId="4" borderId="21" xfId="0" applyFont="1" applyFill="1" applyBorder="1" applyAlignment="1">
      <alignment vertical="center"/>
    </xf>
    <xf numFmtId="0" fontId="14" fillId="4" borderId="21" xfId="1" applyFont="1" applyFill="1" applyBorder="1"/>
    <xf numFmtId="164" fontId="14" fillId="4" borderId="21" xfId="3" applyNumberFormat="1" applyFont="1" applyFill="1" applyBorder="1"/>
    <xf numFmtId="0" fontId="16" fillId="0" borderId="18" xfId="2" applyFont="1" applyBorder="1" applyAlignment="1">
      <alignment vertical="center" wrapText="1"/>
    </xf>
    <xf numFmtId="165" fontId="14" fillId="6" borderId="18" xfId="1" applyNumberFormat="1" applyFont="1" applyFill="1" applyBorder="1"/>
    <xf numFmtId="0" fontId="13" fillId="4" borderId="21" xfId="2" applyFont="1" applyFill="1" applyBorder="1" applyAlignment="1">
      <alignment vertical="center"/>
    </xf>
    <xf numFmtId="0" fontId="14" fillId="6" borderId="18" xfId="1" applyFont="1" applyFill="1" applyBorder="1"/>
    <xf numFmtId="0" fontId="16" fillId="0" borderId="22" xfId="2" applyFont="1" applyBorder="1" applyAlignment="1">
      <alignment vertical="center" wrapText="1"/>
    </xf>
    <xf numFmtId="0" fontId="14" fillId="6" borderId="22" xfId="1" applyFont="1" applyFill="1" applyBorder="1"/>
    <xf numFmtId="0" fontId="13" fillId="2" borderId="21" xfId="1" applyFont="1" applyFill="1" applyBorder="1" applyAlignment="1">
      <alignment horizontal="center" wrapText="1"/>
    </xf>
    <xf numFmtId="0" fontId="16" fillId="0" borderId="18" xfId="1" applyFont="1" applyBorder="1" applyAlignment="1">
      <alignment vertical="center" wrapText="1"/>
    </xf>
    <xf numFmtId="165" fontId="13" fillId="4" borderId="18" xfId="1" applyNumberFormat="1" applyFont="1" applyFill="1" applyBorder="1" applyAlignment="1">
      <alignment wrapText="1"/>
    </xf>
    <xf numFmtId="165" fontId="13" fillId="4" borderId="21" xfId="1" applyNumberFormat="1" applyFont="1" applyFill="1" applyBorder="1" applyAlignment="1">
      <alignment wrapText="1"/>
    </xf>
    <xf numFmtId="0" fontId="17" fillId="0" borderId="0" xfId="1" applyFont="1" applyAlignment="1">
      <alignment horizontal="left" vertical="center" wrapText="1" indent="1"/>
    </xf>
    <xf numFmtId="165" fontId="13" fillId="3" borderId="0" xfId="1" applyNumberFormat="1" applyFont="1" applyFill="1" applyAlignment="1">
      <alignment horizontal="center" wrapText="1"/>
    </xf>
    <xf numFmtId="165" fontId="13" fillId="0" borderId="0" xfId="1" applyNumberFormat="1" applyFont="1" applyAlignment="1">
      <alignment wrapText="1"/>
    </xf>
    <xf numFmtId="0" fontId="14" fillId="0" borderId="0" xfId="0" applyFont="1" applyAlignment="1">
      <alignment vertical="center"/>
    </xf>
    <xf numFmtId="0" fontId="8" fillId="0" borderId="0" xfId="2" applyFont="1" applyAlignment="1">
      <alignment vertical="center" wrapText="1"/>
    </xf>
    <xf numFmtId="0" fontId="14" fillId="0" borderId="18" xfId="1" applyFont="1" applyBorder="1" applyAlignment="1">
      <alignment vertical="center" wrapText="1"/>
    </xf>
    <xf numFmtId="0" fontId="14" fillId="0" borderId="17" xfId="1" applyFont="1" applyBorder="1" applyAlignment="1">
      <alignment horizontal="left" vertical="center" wrapText="1"/>
    </xf>
    <xf numFmtId="0" fontId="15" fillId="4" borderId="21" xfId="0" applyFont="1" applyFill="1" applyBorder="1" applyAlignment="1">
      <alignment vertical="center" wrapText="1"/>
    </xf>
    <xf numFmtId="0" fontId="14" fillId="0" borderId="20" xfId="1" applyFont="1" applyBorder="1" applyAlignment="1">
      <alignment vertical="center" wrapText="1"/>
    </xf>
    <xf numFmtId="0" fontId="14" fillId="0" borderId="18" xfId="1" applyFont="1" applyBorder="1" applyAlignment="1">
      <alignment horizontal="left" vertical="center" wrapText="1"/>
    </xf>
    <xf numFmtId="0" fontId="14" fillId="0" borderId="17" xfId="1" applyFont="1" applyBorder="1" applyAlignment="1">
      <alignment vertical="center" wrapText="1"/>
    </xf>
    <xf numFmtId="0" fontId="14" fillId="0" borderId="21" xfId="1" applyFont="1" applyBorder="1" applyAlignment="1">
      <alignment vertical="center" wrapText="1"/>
    </xf>
    <xf numFmtId="0" fontId="13" fillId="0" borderId="18" xfId="0" applyFont="1" applyBorder="1" applyAlignment="1">
      <alignment vertical="center" wrapText="1"/>
    </xf>
    <xf numFmtId="0" fontId="13" fillId="2" borderId="21" xfId="1" applyFont="1" applyFill="1" applyBorder="1" applyAlignment="1">
      <alignment vertical="center" wrapText="1"/>
    </xf>
    <xf numFmtId="0" fontId="13" fillId="0" borderId="18" xfId="1" applyFont="1" applyBorder="1" applyAlignment="1">
      <alignment vertical="center" wrapText="1"/>
    </xf>
    <xf numFmtId="0" fontId="13" fillId="4" borderId="21" xfId="2" applyFont="1" applyFill="1" applyBorder="1" applyAlignment="1">
      <alignment vertical="center" wrapText="1"/>
    </xf>
    <xf numFmtId="0" fontId="19" fillId="0" borderId="0" xfId="0" applyFont="1" applyAlignment="1">
      <alignment vertical="center"/>
    </xf>
    <xf numFmtId="164" fontId="13" fillId="2" borderId="25" xfId="7" applyNumberFormat="1" applyFont="1" applyFill="1" applyBorder="1" applyAlignment="1">
      <alignment horizontal="center" vertical="center" wrapText="1"/>
    </xf>
    <xf numFmtId="164" fontId="13" fillId="2" borderId="21" xfId="7" applyNumberFormat="1" applyFont="1" applyFill="1" applyBorder="1"/>
    <xf numFmtId="164" fontId="14" fillId="2" borderId="21" xfId="7" applyNumberFormat="1" applyFont="1" applyFill="1" applyBorder="1"/>
    <xf numFmtId="164" fontId="14" fillId="0" borderId="18" xfId="7" applyNumberFormat="1" applyFont="1" applyBorder="1"/>
    <xf numFmtId="164" fontId="14" fillId="0" borderId="18" xfId="7" applyNumberFormat="1" applyFont="1" applyFill="1" applyBorder="1"/>
    <xf numFmtId="164" fontId="14" fillId="0" borderId="17" xfId="7" applyNumberFormat="1" applyFont="1" applyBorder="1"/>
    <xf numFmtId="164" fontId="14" fillId="0" borderId="17" xfId="7" applyNumberFormat="1" applyFont="1" applyFill="1" applyBorder="1"/>
    <xf numFmtId="164" fontId="14" fillId="4" borderId="21" xfId="7" applyNumberFormat="1" applyFont="1" applyFill="1" applyBorder="1"/>
    <xf numFmtId="164" fontId="14" fillId="0" borderId="21" xfId="7" applyNumberFormat="1" applyFont="1" applyBorder="1"/>
    <xf numFmtId="164" fontId="14" fillId="0" borderId="21" xfId="7" applyNumberFormat="1" applyFont="1" applyFill="1" applyBorder="1"/>
    <xf numFmtId="164" fontId="13" fillId="0" borderId="18" xfId="7" applyNumberFormat="1" applyFont="1" applyBorder="1"/>
    <xf numFmtId="164" fontId="14" fillId="5" borderId="18" xfId="7" applyNumberFormat="1" applyFont="1" applyFill="1" applyBorder="1"/>
    <xf numFmtId="164" fontId="14" fillId="5" borderId="22" xfId="7" applyNumberFormat="1" applyFont="1" applyFill="1" applyBorder="1"/>
    <xf numFmtId="164" fontId="13" fillId="2" borderId="21" xfId="7" applyNumberFormat="1" applyFont="1" applyFill="1" applyBorder="1" applyAlignment="1">
      <alignment horizontal="center" wrapText="1"/>
    </xf>
    <xf numFmtId="164" fontId="13" fillId="3" borderId="18" xfId="7" applyNumberFormat="1" applyFont="1" applyFill="1" applyBorder="1" applyAlignment="1">
      <alignment horizontal="center" wrapText="1"/>
    </xf>
    <xf numFmtId="164" fontId="13" fillId="3" borderId="21" xfId="7" applyNumberFormat="1" applyFont="1" applyFill="1" applyBorder="1" applyAlignment="1">
      <alignment horizontal="center" wrapText="1"/>
    </xf>
    <xf numFmtId="164" fontId="13" fillId="3" borderId="0" xfId="7" applyNumberFormat="1" applyFont="1" applyFill="1" applyBorder="1" applyAlignment="1">
      <alignment horizontal="center" wrapText="1"/>
    </xf>
    <xf numFmtId="164" fontId="14" fillId="0" borderId="0" xfId="7" applyNumberFormat="1" applyFont="1"/>
    <xf numFmtId="164" fontId="0" fillId="0" borderId="0" xfId="7" applyNumberFormat="1" applyFont="1"/>
    <xf numFmtId="164" fontId="2" fillId="0" borderId="3" xfId="7" applyNumberFormat="1" applyFont="1" applyBorder="1"/>
    <xf numFmtId="164" fontId="4" fillId="2" borderId="3" xfId="7" applyNumberFormat="1" applyFont="1" applyFill="1" applyBorder="1"/>
    <xf numFmtId="164" fontId="2" fillId="0" borderId="5" xfId="7" applyNumberFormat="1" applyFont="1" applyBorder="1"/>
    <xf numFmtId="164" fontId="13" fillId="5" borderId="18" xfId="7" applyNumberFormat="1" applyFont="1" applyFill="1" applyBorder="1"/>
    <xf numFmtId="164" fontId="14" fillId="0" borderId="18" xfId="7" applyNumberFormat="1" applyFont="1" applyBorder="1" applyAlignment="1">
      <alignment vertical="center"/>
    </xf>
    <xf numFmtId="164" fontId="14" fillId="0" borderId="17" xfId="7" applyNumberFormat="1" applyFont="1" applyBorder="1" applyAlignment="1">
      <alignment horizontal="left" vertical="center" wrapText="1" indent="1"/>
    </xf>
    <xf numFmtId="164" fontId="14" fillId="0" borderId="20" xfId="7" applyNumberFormat="1" applyFont="1" applyBorder="1" applyAlignment="1">
      <alignment vertical="center"/>
    </xf>
    <xf numFmtId="164" fontId="14" fillId="0" borderId="18" xfId="7" applyNumberFormat="1" applyFont="1" applyBorder="1" applyAlignment="1">
      <alignment horizontal="left" vertical="center" wrapText="1" indent="1"/>
    </xf>
    <xf numFmtId="164" fontId="14" fillId="0" borderId="17" xfId="7" applyNumberFormat="1" applyFont="1" applyBorder="1" applyAlignment="1">
      <alignment vertical="center"/>
    </xf>
    <xf numFmtId="164" fontId="14" fillId="0" borderId="21" xfId="7" applyNumberFormat="1" applyFont="1" applyBorder="1" applyAlignment="1">
      <alignment vertical="center"/>
    </xf>
    <xf numFmtId="164" fontId="13" fillId="0" borderId="18" xfId="7" applyNumberFormat="1" applyFont="1" applyBorder="1" applyAlignment="1">
      <alignment vertical="center"/>
    </xf>
    <xf numFmtId="164" fontId="16" fillId="0" borderId="18" xfId="7" applyNumberFormat="1" applyFont="1" applyBorder="1" applyAlignment="1">
      <alignment vertical="center" wrapText="1"/>
    </xf>
    <xf numFmtId="164" fontId="16" fillId="0" borderId="22" xfId="7" applyNumberFormat="1" applyFont="1" applyBorder="1" applyAlignment="1">
      <alignment vertical="center" wrapText="1"/>
    </xf>
    <xf numFmtId="164" fontId="16" fillId="0" borderId="18" xfId="7" applyNumberFormat="1" applyFont="1" applyFill="1" applyBorder="1" applyAlignment="1">
      <alignment vertical="center" wrapText="1"/>
    </xf>
    <xf numFmtId="164" fontId="13" fillId="0" borderId="21" xfId="7" applyNumberFormat="1" applyFont="1" applyFill="1" applyBorder="1" applyAlignment="1">
      <alignment horizontal="center" wrapText="1"/>
    </xf>
    <xf numFmtId="165" fontId="13" fillId="0" borderId="21" xfId="1" applyNumberFormat="1" applyFont="1" applyBorder="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horizontal="center"/>
    </xf>
    <xf numFmtId="0" fontId="24" fillId="0" borderId="0" xfId="0" applyFont="1" applyAlignment="1">
      <alignment wrapText="1"/>
    </xf>
    <xf numFmtId="0" fontId="22" fillId="0" borderId="0" xfId="0" applyFont="1"/>
    <xf numFmtId="0" fontId="21" fillId="0" borderId="0" xfId="0" applyFont="1"/>
    <xf numFmtId="0" fontId="25" fillId="0" borderId="0" xfId="0" applyFont="1"/>
    <xf numFmtId="0" fontId="21" fillId="0" borderId="0" xfId="2" applyFont="1" applyAlignment="1">
      <alignment vertical="center" wrapText="1"/>
    </xf>
    <xf numFmtId="164" fontId="13" fillId="0" borderId="18" xfId="7" applyNumberFormat="1" applyFont="1" applyFill="1" applyBorder="1" applyAlignment="1">
      <alignment horizontal="center" wrapText="1"/>
    </xf>
    <xf numFmtId="165" fontId="13" fillId="0" borderId="18" xfId="1" applyNumberFormat="1" applyFont="1" applyBorder="1" applyAlignment="1">
      <alignment wrapText="1"/>
    </xf>
    <xf numFmtId="164" fontId="0" fillId="0" borderId="0" xfId="0" applyNumberFormat="1"/>
    <xf numFmtId="166" fontId="26" fillId="0" borderId="35" xfId="0" applyNumberFormat="1" applyFont="1" applyBorder="1"/>
    <xf numFmtId="166" fontId="22" fillId="0" borderId="0" xfId="0" applyNumberFormat="1" applyFont="1" applyAlignment="1">
      <alignment wrapText="1"/>
    </xf>
    <xf numFmtId="164" fontId="14" fillId="0" borderId="0" xfId="0" applyNumberFormat="1" applyFont="1"/>
    <xf numFmtId="0" fontId="2" fillId="0" borderId="0" xfId="0" applyFont="1"/>
    <xf numFmtId="8" fontId="4" fillId="0" borderId="0" xfId="0" applyNumberFormat="1" applyFont="1"/>
    <xf numFmtId="164" fontId="0" fillId="0" borderId="0" xfId="7" applyNumberFormat="1" applyFont="1" applyFill="1" applyBorder="1"/>
    <xf numFmtId="164" fontId="14" fillId="0" borderId="18" xfId="3" applyNumberFormat="1" applyFont="1" applyBorder="1"/>
    <xf numFmtId="164" fontId="14" fillId="0" borderId="17" xfId="3" applyNumberFormat="1" applyFont="1" applyBorder="1"/>
    <xf numFmtId="164" fontId="14" fillId="0" borderId="21" xfId="3" applyNumberFormat="1" applyFont="1" applyBorder="1"/>
    <xf numFmtId="164" fontId="14" fillId="5" borderId="18" xfId="3" applyNumberFormat="1" applyFont="1" applyFill="1" applyBorder="1"/>
    <xf numFmtId="164" fontId="14" fillId="0" borderId="22" xfId="3" applyNumberFormat="1" applyFont="1" applyFill="1" applyBorder="1"/>
    <xf numFmtId="164" fontId="14" fillId="0" borderId="17" xfId="3" applyNumberFormat="1" applyFont="1" applyFill="1" applyBorder="1"/>
    <xf numFmtId="164" fontId="2" fillId="0" borderId="3" xfId="3" applyNumberFormat="1" applyFont="1" applyBorder="1"/>
    <xf numFmtId="164" fontId="14" fillId="5" borderId="22" xfId="3" applyNumberFormat="1" applyFont="1" applyFill="1" applyBorder="1"/>
    <xf numFmtId="0" fontId="27" fillId="0" borderId="0" xfId="0" applyFont="1" applyAlignment="1">
      <alignment horizontal="left" vertical="top" wrapText="1"/>
    </xf>
    <xf numFmtId="164" fontId="14" fillId="0" borderId="18" xfId="1" applyNumberFormat="1" applyFont="1" applyBorder="1"/>
    <xf numFmtId="166" fontId="14" fillId="0" borderId="18" xfId="3" applyNumberFormat="1" applyFont="1" applyBorder="1"/>
    <xf numFmtId="166" fontId="14" fillId="0" borderId="17" xfId="3" applyNumberFormat="1" applyFont="1" applyBorder="1"/>
    <xf numFmtId="165" fontId="14" fillId="0" borderId="21" xfId="3" applyNumberFormat="1" applyFont="1" applyBorder="1"/>
    <xf numFmtId="165" fontId="14" fillId="0" borderId="18" xfId="1" applyNumberFormat="1" applyFont="1" applyBorder="1"/>
    <xf numFmtId="166" fontId="14" fillId="0" borderId="18" xfId="1" applyNumberFormat="1" applyFont="1" applyBorder="1"/>
    <xf numFmtId="164" fontId="14" fillId="0" borderId="21" xfId="3" applyNumberFormat="1" applyFont="1" applyFill="1" applyBorder="1"/>
    <xf numFmtId="166" fontId="14" fillId="0" borderId="21" xfId="3" applyNumberFormat="1" applyFont="1" applyFill="1" applyBorder="1"/>
    <xf numFmtId="164" fontId="14" fillId="0" borderId="20" xfId="3" applyNumberFormat="1" applyFont="1" applyFill="1" applyBorder="1"/>
    <xf numFmtId="0" fontId="13" fillId="0" borderId="18" xfId="1" applyFont="1" applyBorder="1"/>
    <xf numFmtId="164" fontId="14" fillId="0" borderId="18" xfId="0" applyNumberFormat="1" applyFont="1" applyBorder="1"/>
    <xf numFmtId="164" fontId="14" fillId="0" borderId="36" xfId="0" applyNumberFormat="1" applyFont="1" applyBorder="1"/>
    <xf numFmtId="166" fontId="14" fillId="0" borderId="18" xfId="3" applyNumberFormat="1" applyFont="1" applyFill="1" applyBorder="1"/>
    <xf numFmtId="166" fontId="14" fillId="0" borderId="17" xfId="3" applyNumberFormat="1" applyFont="1" applyFill="1" applyBorder="1"/>
    <xf numFmtId="165" fontId="14" fillId="0" borderId="21" xfId="3" applyNumberFormat="1" applyFont="1" applyFill="1" applyBorder="1"/>
    <xf numFmtId="0" fontId="13" fillId="2" borderId="43" xfId="1" applyFont="1" applyFill="1" applyBorder="1" applyAlignment="1">
      <alignment vertical="center"/>
    </xf>
    <xf numFmtId="0" fontId="13" fillId="2" borderId="44" xfId="1" applyFont="1" applyFill="1" applyBorder="1" applyAlignment="1">
      <alignment horizontal="center" vertical="center" wrapText="1"/>
    </xf>
    <xf numFmtId="0" fontId="16" fillId="0" borderId="17" xfId="1" applyFont="1" applyBorder="1" applyAlignment="1">
      <alignment horizontal="left" vertical="center" wrapText="1"/>
    </xf>
    <xf numFmtId="164" fontId="13" fillId="3" borderId="17" xfId="7" applyNumberFormat="1" applyFont="1" applyFill="1" applyBorder="1" applyAlignment="1">
      <alignment horizontal="center" wrapText="1"/>
    </xf>
    <xf numFmtId="165" fontId="13" fillId="4" borderId="17" xfId="1" applyNumberFormat="1" applyFont="1" applyFill="1" applyBorder="1" applyAlignment="1">
      <alignment wrapText="1"/>
    </xf>
    <xf numFmtId="0" fontId="13" fillId="7" borderId="21" xfId="1" applyFont="1" applyFill="1" applyBorder="1" applyAlignment="1">
      <alignment vertical="center" wrapText="1"/>
    </xf>
    <xf numFmtId="0" fontId="22" fillId="0" borderId="0" xfId="0" applyFont="1" applyAlignment="1">
      <alignment horizontal="left"/>
    </xf>
    <xf numFmtId="0" fontId="14" fillId="0" borderId="29" xfId="0" applyFont="1" applyBorder="1" applyAlignment="1">
      <alignment horizontal="left" vertical="center"/>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xf>
    <xf numFmtId="0" fontId="14" fillId="0" borderId="24" xfId="0" applyFont="1" applyBorder="1" applyAlignment="1">
      <alignment horizontal="left" vertical="center"/>
    </xf>
    <xf numFmtId="0" fontId="14" fillId="0" borderId="16" xfId="0" applyFont="1" applyBorder="1" applyAlignment="1">
      <alignment horizontal="left" vertical="center"/>
    </xf>
    <xf numFmtId="0" fontId="16" fillId="0" borderId="17" xfId="0" applyFont="1" applyBorder="1" applyAlignment="1">
      <alignment vertical="center" wrapText="1"/>
    </xf>
    <xf numFmtId="0" fontId="13" fillId="7" borderId="32" xfId="0" applyFont="1" applyFill="1" applyBorder="1" applyAlignment="1">
      <alignment horizontal="left" vertical="center"/>
    </xf>
    <xf numFmtId="0" fontId="13" fillId="7" borderId="33" xfId="0" applyFont="1" applyFill="1" applyBorder="1" applyAlignment="1">
      <alignment horizontal="left" vertical="center"/>
    </xf>
    <xf numFmtId="0" fontId="13" fillId="7" borderId="34" xfId="0" applyFont="1" applyFill="1" applyBorder="1" applyAlignment="1">
      <alignment horizontal="left" vertical="center"/>
    </xf>
    <xf numFmtId="0" fontId="14" fillId="0" borderId="17" xfId="2" applyFont="1" applyBorder="1" applyAlignment="1">
      <alignment vertical="center" wrapText="1"/>
    </xf>
    <xf numFmtId="0" fontId="16" fillId="0" borderId="17" xfId="2" applyFont="1" applyBorder="1" applyAlignment="1">
      <alignment vertical="center" wrapText="1"/>
    </xf>
    <xf numFmtId="0" fontId="10" fillId="0" borderId="7" xfId="1" applyFont="1" applyBorder="1" applyAlignment="1">
      <alignment horizontal="center"/>
    </xf>
    <xf numFmtId="0" fontId="10" fillId="0" borderId="8" xfId="1" applyFont="1" applyBorder="1" applyAlignment="1">
      <alignment horizontal="center"/>
    </xf>
    <xf numFmtId="0" fontId="10" fillId="0" borderId="9" xfId="1" applyFont="1" applyBorder="1" applyAlignment="1">
      <alignment horizontal="center"/>
    </xf>
    <xf numFmtId="0" fontId="11" fillId="0" borderId="10" xfId="2" applyFont="1" applyBorder="1" applyAlignment="1">
      <alignment horizontal="center"/>
    </xf>
    <xf numFmtId="0" fontId="11" fillId="0" borderId="0" xfId="2" applyFont="1" applyAlignment="1">
      <alignment horizontal="center"/>
    </xf>
    <xf numFmtId="0" fontId="12" fillId="0" borderId="0" xfId="2" applyFont="1" applyAlignment="1">
      <alignment horizontal="center"/>
    </xf>
    <xf numFmtId="0" fontId="12" fillId="0" borderId="11" xfId="2" applyFont="1" applyBorder="1" applyAlignment="1">
      <alignment horizontal="center"/>
    </xf>
    <xf numFmtId="0" fontId="10" fillId="0" borderId="13" xfId="1" applyFont="1" applyBorder="1" applyAlignment="1">
      <alignment horizontal="center"/>
    </xf>
    <xf numFmtId="0" fontId="10" fillId="0" borderId="26" xfId="1" applyFont="1" applyBorder="1" applyAlignment="1">
      <alignment horizontal="center"/>
    </xf>
    <xf numFmtId="0" fontId="10" fillId="0" borderId="27" xfId="1" applyFont="1" applyBorder="1" applyAlignment="1">
      <alignment horizontal="center"/>
    </xf>
    <xf numFmtId="0" fontId="13" fillId="7" borderId="28" xfId="1" applyFont="1" applyFill="1" applyBorder="1" applyAlignment="1">
      <alignment horizontal="left" vertical="center" wrapText="1"/>
    </xf>
    <xf numFmtId="0" fontId="13" fillId="7" borderId="19" xfId="1" applyFont="1" applyFill="1" applyBorder="1" applyAlignment="1">
      <alignment horizontal="left" vertical="center" wrapText="1"/>
    </xf>
    <xf numFmtId="0" fontId="14" fillId="0" borderId="18" xfId="2" applyFont="1" applyBorder="1" applyAlignment="1">
      <alignment vertical="center" wrapText="1"/>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16" xfId="0" applyFont="1" applyBorder="1" applyAlignment="1">
      <alignment horizontal="center" vertical="center"/>
    </xf>
    <xf numFmtId="0" fontId="14" fillId="0" borderId="0" xfId="2" applyFont="1" applyAlignment="1">
      <alignment horizontal="left" wrapText="1"/>
    </xf>
    <xf numFmtId="0" fontId="16" fillId="0" borderId="23" xfId="0" applyFont="1" applyBorder="1" applyAlignment="1">
      <alignment vertical="center" wrapText="1"/>
    </xf>
    <xf numFmtId="0" fontId="16" fillId="0" borderId="24" xfId="0" applyFont="1" applyBorder="1" applyAlignment="1">
      <alignment vertical="center" wrapText="1"/>
    </xf>
    <xf numFmtId="0" fontId="16" fillId="0" borderId="16" xfId="0" applyFont="1" applyBorder="1" applyAlignment="1">
      <alignment vertical="center" wrapText="1"/>
    </xf>
    <xf numFmtId="0" fontId="14" fillId="0" borderId="10" xfId="2" applyFont="1" applyBorder="1" applyAlignment="1">
      <alignment horizontal="left" wrapText="1"/>
    </xf>
    <xf numFmtId="0" fontId="14" fillId="0" borderId="23" xfId="2" applyFont="1" applyBorder="1" applyAlignment="1">
      <alignment vertical="center" wrapText="1"/>
    </xf>
    <xf numFmtId="0" fontId="14" fillId="0" borderId="24" xfId="2" applyFont="1" applyBorder="1" applyAlignment="1">
      <alignment vertical="center" wrapText="1"/>
    </xf>
    <xf numFmtId="0" fontId="14" fillId="0" borderId="16" xfId="2" applyFont="1" applyBorder="1" applyAlignment="1">
      <alignment vertical="center" wrapText="1"/>
    </xf>
    <xf numFmtId="0" fontId="16" fillId="0" borderId="23" xfId="2" applyFont="1" applyBorder="1" applyAlignment="1">
      <alignment vertical="center" wrapText="1"/>
    </xf>
    <xf numFmtId="0" fontId="16" fillId="0" borderId="24" xfId="2" applyFont="1" applyBorder="1" applyAlignment="1">
      <alignment vertical="center" wrapText="1"/>
    </xf>
    <xf numFmtId="0" fontId="16" fillId="0" borderId="16" xfId="2" applyFont="1" applyBorder="1" applyAlignment="1">
      <alignment vertical="center" wrapText="1"/>
    </xf>
    <xf numFmtId="0" fontId="13" fillId="7" borderId="32" xfId="1" applyFont="1" applyFill="1" applyBorder="1" applyAlignment="1">
      <alignment horizontal="left" vertical="center" wrapText="1"/>
    </xf>
    <xf numFmtId="0" fontId="13" fillId="7" borderId="33" xfId="1" applyFont="1" applyFill="1" applyBorder="1" applyAlignment="1">
      <alignment horizontal="left" vertical="center" wrapText="1"/>
    </xf>
    <xf numFmtId="0" fontId="13" fillId="7" borderId="38" xfId="1" applyFont="1" applyFill="1" applyBorder="1" applyAlignment="1">
      <alignment horizontal="left" vertical="center" wrapText="1"/>
    </xf>
    <xf numFmtId="0" fontId="14" fillId="0" borderId="37" xfId="2" applyFont="1" applyBorder="1" applyAlignment="1">
      <alignment vertical="center" wrapText="1"/>
    </xf>
    <xf numFmtId="0" fontId="14" fillId="0" borderId="8" xfId="2" applyFont="1" applyBorder="1" applyAlignment="1">
      <alignment vertical="center" wrapText="1"/>
    </xf>
    <xf numFmtId="0" fontId="14" fillId="0" borderId="12" xfId="2" applyFont="1" applyBorder="1" applyAlignment="1">
      <alignment vertical="center" wrapText="1"/>
    </xf>
    <xf numFmtId="0" fontId="3" fillId="0" borderId="23" xfId="1" applyFont="1" applyBorder="1" applyAlignment="1">
      <alignment horizontal="center"/>
    </xf>
    <xf numFmtId="0" fontId="3" fillId="0" borderId="24" xfId="1" applyFont="1" applyBorder="1" applyAlignment="1">
      <alignment horizontal="center"/>
    </xf>
    <xf numFmtId="0" fontId="3" fillId="0" borderId="16" xfId="1" applyFont="1" applyBorder="1" applyAlignment="1">
      <alignment horizontal="center"/>
    </xf>
    <xf numFmtId="0" fontId="6" fillId="0" borderId="39" xfId="2" applyFont="1" applyBorder="1" applyAlignment="1">
      <alignment horizontal="center"/>
    </xf>
    <xf numFmtId="0" fontId="6" fillId="0" borderId="0" xfId="2" applyFont="1" applyAlignment="1">
      <alignment horizontal="center"/>
    </xf>
    <xf numFmtId="0" fontId="7" fillId="0" borderId="0" xfId="2" applyFont="1" applyAlignment="1">
      <alignment horizontal="center"/>
    </xf>
    <xf numFmtId="0" fontId="7" fillId="0" borderId="40" xfId="2" applyFont="1" applyBorder="1" applyAlignment="1">
      <alignment horizontal="center"/>
    </xf>
    <xf numFmtId="0" fontId="3" fillId="0" borderId="41" xfId="1" applyFont="1" applyBorder="1" applyAlignment="1">
      <alignment horizontal="center"/>
    </xf>
    <xf numFmtId="0" fontId="3" fillId="0" borderId="1" xfId="1" applyFont="1" applyBorder="1" applyAlignment="1">
      <alignment horizontal="center"/>
    </xf>
    <xf numFmtId="0" fontId="3" fillId="0" borderId="42" xfId="1" applyFont="1" applyBorder="1" applyAlignment="1">
      <alignment horizontal="center"/>
    </xf>
    <xf numFmtId="0" fontId="13" fillId="7" borderId="21" xfId="1" applyFont="1" applyFill="1" applyBorder="1" applyAlignment="1">
      <alignment horizontal="left" vertical="center" wrapText="1"/>
    </xf>
    <xf numFmtId="0" fontId="0" fillId="0" borderId="23" xfId="0" applyBorder="1" applyAlignment="1">
      <alignment horizontal="left"/>
    </xf>
    <xf numFmtId="0" fontId="0" fillId="0" borderId="16" xfId="0" applyBorder="1" applyAlignment="1">
      <alignment horizontal="left"/>
    </xf>
    <xf numFmtId="0" fontId="0" fillId="0" borderId="23" xfId="0" applyBorder="1" applyAlignment="1">
      <alignment horizontal="left" wrapText="1"/>
    </xf>
    <xf numFmtId="0" fontId="0" fillId="0" borderId="16" xfId="0" applyBorder="1" applyAlignment="1">
      <alignment horizontal="left" wrapText="1"/>
    </xf>
    <xf numFmtId="0" fontId="3" fillId="0" borderId="7" xfId="1" applyFont="1" applyBorder="1" applyAlignment="1">
      <alignment horizontal="center" wrapText="1"/>
    </xf>
    <xf numFmtId="0" fontId="3" fillId="0" borderId="12" xfId="1" applyFont="1" applyBorder="1" applyAlignment="1">
      <alignment horizontal="center" wrapText="1"/>
    </xf>
    <xf numFmtId="0" fontId="6" fillId="0" borderId="15" xfId="2" applyFont="1" applyBorder="1" applyAlignment="1">
      <alignment horizontal="center"/>
    </xf>
    <xf numFmtId="0" fontId="6" fillId="0" borderId="16" xfId="2" applyFont="1" applyBorder="1" applyAlignment="1">
      <alignment horizontal="center"/>
    </xf>
    <xf numFmtId="0" fontId="3" fillId="0" borderId="13" xfId="1" applyFont="1" applyBorder="1" applyAlignment="1">
      <alignment horizontal="center"/>
    </xf>
    <xf numFmtId="0" fontId="3" fillId="0" borderId="14" xfId="1" applyFont="1" applyBorder="1" applyAlignment="1">
      <alignment horizontal="center"/>
    </xf>
    <xf numFmtId="0" fontId="13" fillId="7" borderId="41" xfId="1" applyFont="1" applyFill="1" applyBorder="1" applyAlignment="1">
      <alignment horizontal="left" vertical="center" wrapText="1"/>
    </xf>
    <xf numFmtId="0" fontId="13" fillId="7" borderId="42" xfId="1" applyFont="1" applyFill="1" applyBorder="1" applyAlignment="1">
      <alignment horizontal="left" vertical="center" wrapText="1"/>
    </xf>
  </cellXfs>
  <cellStyles count="9">
    <cellStyle name="Currency" xfId="7" builtinId="4"/>
    <cellStyle name="Currency 2" xfId="3" xr:uid="{259A4C4C-1A48-40A7-B338-FF7821FE097B}"/>
    <cellStyle name="Normal" xfId="0" builtinId="0"/>
    <cellStyle name="Normal 135" xfId="5" xr:uid="{D56F1ED8-993C-46CA-8B5C-821277F79110}"/>
    <cellStyle name="Normal 14" xfId="2" xr:uid="{64DCE539-10DF-431A-B147-46504F32C022}"/>
    <cellStyle name="Normal 2" xfId="8" xr:uid="{07188DFD-8F93-44E5-93AA-4152BA0DDCB2}"/>
    <cellStyle name="Normal 2 2 2" xfId="1" xr:uid="{928CA17F-D57C-402B-9434-20FA9B329E5F}"/>
    <cellStyle name="Normal 2 2 2 2" xfId="6" xr:uid="{9772965C-75B0-48F7-B32F-49D7AC486914}"/>
    <cellStyle name="Percent 10" xfId="4" xr:uid="{B4BFBA0F-6069-473F-841D-98A754AFCD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11</xdr:col>
      <xdr:colOff>161068</xdr:colOff>
      <xdr:row>39</xdr:row>
      <xdr:rowOff>142550</xdr:rowOff>
    </xdr:to>
    <xdr:pic>
      <xdr:nvPicPr>
        <xdr:cNvPr id="3" name="Picture 2">
          <a:extLst>
            <a:ext uri="{FF2B5EF4-FFF2-40B4-BE49-F238E27FC236}">
              <a16:creationId xmlns:a16="http://schemas.microsoft.com/office/drawing/2014/main" id="{C4639D9E-E10B-45B7-ADD0-342D03A07B97}"/>
            </a:ext>
          </a:extLst>
        </xdr:cNvPr>
        <xdr:cNvPicPr>
          <a:picLocks noChangeAspect="1"/>
        </xdr:cNvPicPr>
      </xdr:nvPicPr>
      <xdr:blipFill>
        <a:blip xmlns:r="http://schemas.openxmlformats.org/officeDocument/2006/relationships" r:embed="rId1"/>
        <a:stretch>
          <a:fillRect/>
        </a:stretch>
      </xdr:blipFill>
      <xdr:spPr>
        <a:xfrm>
          <a:off x="7137400" y="806450"/>
          <a:ext cx="7552468" cy="6429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iby\AppData\Local\Microsoft\Windows\Temporary%20Internet%20Files\Content.Outlook\DOYUAX25\PGE%20Table%2010%20December%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PG&amp;E"/>
      <sheetName val="Sheet3"/>
    </sheetNames>
    <sheetDataSet>
      <sheetData sheetId="0">
        <row r="2">
          <cell r="A2">
            <v>13818</v>
          </cell>
        </row>
      </sheetData>
      <sheetData sheetId="1"/>
      <sheetData sheetId="2">
        <row r="1">
          <cell r="C1" t="str">
            <v>HEAP/LiHeap Application Assistance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A27D-2D37-4097-907A-4A07FA85FB70}">
  <sheetPr>
    <pageSetUpPr fitToPage="1"/>
  </sheetPr>
  <dimension ref="B1:K59"/>
  <sheetViews>
    <sheetView zoomScale="79" zoomScaleNormal="79" workbookViewId="0">
      <pane xSplit="2" ySplit="5" topLeftCell="C14" activePane="bottomRight" state="frozen"/>
      <selection pane="topRight" activeCell="F8" sqref="F8"/>
      <selection pane="bottomLeft" activeCell="F8" sqref="F8"/>
      <selection pane="bottomRight" activeCell="C18" sqref="C18"/>
    </sheetView>
  </sheetViews>
  <sheetFormatPr defaultRowHeight="12.5" x14ac:dyDescent="0.25"/>
  <cols>
    <col min="1" max="1" width="4.1796875" customWidth="1"/>
    <col min="2" max="2" width="79.1796875" style="8" customWidth="1"/>
    <col min="3" max="4" width="31.81640625" style="67" customWidth="1"/>
    <col min="5" max="5" width="27.81640625" customWidth="1"/>
    <col min="6" max="6" width="60.36328125" style="89" customWidth="1"/>
    <col min="7" max="10" width="9.1796875" customWidth="1"/>
  </cols>
  <sheetData>
    <row r="1" spans="2:6" ht="18" x14ac:dyDescent="0.4">
      <c r="B1" s="147" t="s">
        <v>0</v>
      </c>
      <c r="C1" s="148"/>
      <c r="D1" s="148"/>
      <c r="E1" s="149"/>
    </row>
    <row r="2" spans="2:6" ht="18" x14ac:dyDescent="0.4">
      <c r="B2" s="150" t="s">
        <v>48</v>
      </c>
      <c r="C2" s="151"/>
      <c r="D2" s="152"/>
      <c r="E2" s="153"/>
    </row>
    <row r="3" spans="2:6" ht="18.5" thickBot="1" x14ac:dyDescent="0.45">
      <c r="B3" s="154" t="s">
        <v>67</v>
      </c>
      <c r="C3" s="155"/>
      <c r="D3" s="155"/>
      <c r="E3" s="156"/>
    </row>
    <row r="4" spans="2:6" ht="28" x14ac:dyDescent="0.3">
      <c r="B4" s="10"/>
      <c r="C4" s="49" t="s">
        <v>2</v>
      </c>
      <c r="D4" s="49" t="s">
        <v>3</v>
      </c>
      <c r="E4" s="11" t="s">
        <v>4</v>
      </c>
      <c r="F4" s="86" t="s">
        <v>5</v>
      </c>
    </row>
    <row r="5" spans="2:6" ht="14.5" thickBot="1" x14ac:dyDescent="0.35">
      <c r="B5" s="13" t="s">
        <v>6</v>
      </c>
      <c r="C5" s="50"/>
      <c r="D5" s="51"/>
      <c r="E5" s="14"/>
      <c r="F5" s="86"/>
    </row>
    <row r="6" spans="2:6" ht="30" customHeight="1" x14ac:dyDescent="0.3">
      <c r="B6" s="72" t="s">
        <v>7</v>
      </c>
      <c r="C6" s="101">
        <v>184889812.32999995</v>
      </c>
      <c r="D6" s="16">
        <v>203364964.16</v>
      </c>
      <c r="E6" s="17"/>
    </row>
    <row r="7" spans="2:6" ht="30" customHeight="1" x14ac:dyDescent="0.3">
      <c r="B7" s="73" t="s">
        <v>8</v>
      </c>
      <c r="C7" s="102">
        <v>702541.1582141089</v>
      </c>
      <c r="D7" s="106">
        <v>769511.49630624265</v>
      </c>
      <c r="E7" s="18"/>
      <c r="F7" s="131" t="s">
        <v>102</v>
      </c>
    </row>
    <row r="8" spans="2:6" ht="30" customHeight="1" thickBot="1" x14ac:dyDescent="0.35">
      <c r="B8" s="19" t="s">
        <v>9</v>
      </c>
      <c r="C8" s="56"/>
      <c r="D8" s="56"/>
      <c r="E8" s="14"/>
    </row>
    <row r="9" spans="2:6" ht="30" customHeight="1" x14ac:dyDescent="0.3">
      <c r="B9" s="74" t="s">
        <v>10</v>
      </c>
      <c r="C9" s="101">
        <v>23017753.434999999</v>
      </c>
      <c r="D9" s="16">
        <f>46409171.73/2</f>
        <v>23204585.864999998</v>
      </c>
      <c r="E9" s="16">
        <v>22788006.690000001</v>
      </c>
    </row>
    <row r="10" spans="2:6" ht="30" customHeight="1" x14ac:dyDescent="0.3">
      <c r="B10" s="75" t="s">
        <v>11</v>
      </c>
      <c r="C10" s="101">
        <v>46222339.299999997</v>
      </c>
      <c r="D10" s="16">
        <v>42666696.109999999</v>
      </c>
      <c r="E10" s="16" t="s">
        <v>75</v>
      </c>
    </row>
    <row r="11" spans="2:6" ht="30" customHeight="1" x14ac:dyDescent="0.3">
      <c r="B11" s="76" t="s">
        <v>12</v>
      </c>
      <c r="C11" s="101">
        <v>516727.27</v>
      </c>
      <c r="D11" s="106">
        <v>3052625.41</v>
      </c>
      <c r="E11" s="18"/>
    </row>
    <row r="12" spans="2:6" ht="30" customHeight="1" thickBot="1" x14ac:dyDescent="0.35">
      <c r="B12" s="77" t="s">
        <v>13</v>
      </c>
      <c r="C12" s="103">
        <v>0</v>
      </c>
      <c r="D12" s="116">
        <v>0</v>
      </c>
      <c r="E12" s="14"/>
    </row>
    <row r="13" spans="2:6" ht="30" customHeight="1" x14ac:dyDescent="0.3">
      <c r="B13" s="52" t="s">
        <v>14</v>
      </c>
      <c r="C13" s="52">
        <f>SUM(C9,C11,C12)</f>
        <v>23534480.704999998</v>
      </c>
      <c r="D13" s="52">
        <f>SUM(D9,D11,D12)</f>
        <v>26257211.274999999</v>
      </c>
      <c r="E13" s="17"/>
    </row>
    <row r="14" spans="2:6" ht="30" customHeight="1" thickBot="1" x14ac:dyDescent="0.35">
      <c r="B14" s="13" t="s">
        <v>15</v>
      </c>
      <c r="C14" s="50"/>
      <c r="D14" s="51"/>
      <c r="E14" s="14"/>
    </row>
    <row r="15" spans="2:6" ht="30" customHeight="1" x14ac:dyDescent="0.3">
      <c r="B15" s="72" t="s">
        <v>16</v>
      </c>
      <c r="C15" s="101">
        <v>0</v>
      </c>
      <c r="D15" s="16">
        <v>0</v>
      </c>
      <c r="E15" s="16">
        <v>0</v>
      </c>
    </row>
    <row r="16" spans="2:6" ht="30" customHeight="1" x14ac:dyDescent="0.3">
      <c r="B16" s="76" t="s">
        <v>17</v>
      </c>
      <c r="C16" s="106">
        <v>31505.74</v>
      </c>
      <c r="D16" s="106">
        <v>16368.32</v>
      </c>
      <c r="E16" s="106">
        <v>45000</v>
      </c>
    </row>
    <row r="17" spans="2:11" ht="30" customHeight="1" thickBot="1" x14ac:dyDescent="0.35">
      <c r="B17" s="77" t="s">
        <v>18</v>
      </c>
      <c r="C17" s="103">
        <v>40762.230000000003</v>
      </c>
      <c r="D17" s="116">
        <v>42174.27</v>
      </c>
      <c r="E17" s="117">
        <v>35000</v>
      </c>
    </row>
    <row r="18" spans="2:11" ht="30" customHeight="1" x14ac:dyDescent="0.3">
      <c r="B18" s="78" t="s">
        <v>19</v>
      </c>
      <c r="C18" s="59">
        <f>SUM(C15:C17)</f>
        <v>72267.97</v>
      </c>
      <c r="D18" s="59">
        <f>SUM(D15:D17)</f>
        <v>58542.59</v>
      </c>
      <c r="E18" s="59">
        <f>SUM(E15:E17)</f>
        <v>80000</v>
      </c>
    </row>
    <row r="19" spans="2:11" ht="30" customHeight="1" thickBot="1" x14ac:dyDescent="0.35">
      <c r="B19" s="13" t="s">
        <v>20</v>
      </c>
      <c r="C19" s="50"/>
      <c r="D19" s="51"/>
      <c r="E19" s="15"/>
    </row>
    <row r="20" spans="2:11" ht="30" customHeight="1" x14ac:dyDescent="0.3">
      <c r="B20" s="79" t="s">
        <v>21</v>
      </c>
      <c r="C20" s="52">
        <v>0</v>
      </c>
      <c r="D20" s="53">
        <v>0</v>
      </c>
      <c r="E20" s="23"/>
    </row>
    <row r="21" spans="2:11" ht="30" customHeight="1" thickBot="1" x14ac:dyDescent="0.35">
      <c r="B21" s="24" t="s">
        <v>22</v>
      </c>
      <c r="C21" s="56"/>
      <c r="D21" s="56"/>
      <c r="E21" s="20"/>
    </row>
    <row r="22" spans="2:11" ht="30" customHeight="1" x14ac:dyDescent="0.3">
      <c r="B22" s="79" t="s">
        <v>23</v>
      </c>
      <c r="C22" s="104">
        <v>3683299.4</v>
      </c>
      <c r="D22" s="16">
        <v>4108363.8</v>
      </c>
      <c r="E22" s="25"/>
    </row>
    <row r="23" spans="2:11" ht="30" customHeight="1" x14ac:dyDescent="0.3">
      <c r="B23" s="80" t="s">
        <v>24</v>
      </c>
      <c r="C23" s="105">
        <v>1303761.42</v>
      </c>
      <c r="D23" s="105">
        <v>827568.57</v>
      </c>
      <c r="E23" s="27"/>
    </row>
    <row r="24" spans="2:11" ht="30" customHeight="1" thickBot="1" x14ac:dyDescent="0.35">
      <c r="B24" s="13" t="s">
        <v>25</v>
      </c>
      <c r="C24" s="62"/>
      <c r="D24" s="62"/>
      <c r="E24" s="28"/>
    </row>
    <row r="25" spans="2:11" ht="30" customHeight="1" x14ac:dyDescent="0.3">
      <c r="B25" s="79" t="s">
        <v>26</v>
      </c>
      <c r="C25" s="63">
        <f>C6+C13-SUM(C18,C20,C22,C23)</f>
        <v>203364964.24499997</v>
      </c>
      <c r="D25" s="63">
        <f>D6+D13-SUM(D18,D20,D22,D23)</f>
        <v>224627700.47499999</v>
      </c>
      <c r="E25" s="30"/>
    </row>
    <row r="26" spans="2:11" ht="30" customHeight="1" thickBot="1" x14ac:dyDescent="0.35">
      <c r="B26" s="79" t="s">
        <v>27</v>
      </c>
      <c r="C26" s="64">
        <f>C7-C20</f>
        <v>702541.1582141089</v>
      </c>
      <c r="D26" s="64">
        <f>D7-D20</f>
        <v>769511.49630624265</v>
      </c>
      <c r="E26" s="31"/>
    </row>
    <row r="27" spans="2:11" ht="14.5" thickBot="1" x14ac:dyDescent="0.35">
      <c r="B27" s="32"/>
      <c r="C27" s="65"/>
      <c r="D27" s="65"/>
      <c r="E27" s="34"/>
    </row>
    <row r="28" spans="2:11" s="9" customFormat="1" ht="16" thickBot="1" x14ac:dyDescent="0.4">
      <c r="B28" s="157" t="s">
        <v>89</v>
      </c>
      <c r="C28" s="158"/>
      <c r="D28" s="158"/>
      <c r="E28" s="158"/>
      <c r="F28" s="90"/>
    </row>
    <row r="29" spans="2:11" s="9" customFormat="1" ht="14.5" customHeight="1" x14ac:dyDescent="0.35">
      <c r="B29" s="159" t="s">
        <v>28</v>
      </c>
      <c r="C29" s="159"/>
      <c r="D29" s="159"/>
      <c r="E29" s="159"/>
      <c r="F29" s="90"/>
    </row>
    <row r="30" spans="2:11" s="9" customFormat="1" ht="14.5" customHeight="1" x14ac:dyDescent="0.35">
      <c r="B30" s="146" t="s">
        <v>29</v>
      </c>
      <c r="C30" s="146"/>
      <c r="D30" s="146"/>
      <c r="E30" s="146"/>
      <c r="F30" s="91"/>
      <c r="G30" s="36"/>
      <c r="H30" s="36"/>
      <c r="I30" s="36"/>
      <c r="J30" s="36"/>
      <c r="K30" s="36"/>
    </row>
    <row r="31" spans="2:11" s="9" customFormat="1" ht="14.5" customHeight="1" x14ac:dyDescent="0.35">
      <c r="B31" s="145" t="s">
        <v>30</v>
      </c>
      <c r="C31" s="145"/>
      <c r="D31" s="145"/>
      <c r="E31" s="145"/>
      <c r="F31" s="90"/>
    </row>
    <row r="32" spans="2:11" s="9" customFormat="1" ht="14.5" customHeight="1" x14ac:dyDescent="0.35">
      <c r="B32" s="145" t="s">
        <v>31</v>
      </c>
      <c r="C32" s="145"/>
      <c r="D32" s="145"/>
      <c r="E32" s="145"/>
      <c r="F32" s="90"/>
    </row>
    <row r="33" spans="2:6" s="9" customFormat="1" ht="14.5" customHeight="1" x14ac:dyDescent="0.35">
      <c r="B33" s="145" t="s">
        <v>32</v>
      </c>
      <c r="C33" s="145"/>
      <c r="D33" s="145"/>
      <c r="E33" s="145"/>
      <c r="F33" s="90"/>
    </row>
    <row r="34" spans="2:6" s="9" customFormat="1" ht="14.5" customHeight="1" x14ac:dyDescent="0.35">
      <c r="B34" s="141" t="s">
        <v>33</v>
      </c>
      <c r="C34" s="141"/>
      <c r="D34" s="141"/>
      <c r="E34" s="141"/>
      <c r="F34" s="90"/>
    </row>
    <row r="35" spans="2:6" s="9" customFormat="1" ht="14.5" customHeight="1" x14ac:dyDescent="0.35">
      <c r="B35" s="145" t="s">
        <v>34</v>
      </c>
      <c r="C35" s="145"/>
      <c r="D35" s="145"/>
      <c r="E35" s="145"/>
      <c r="F35" s="90"/>
    </row>
    <row r="36" spans="2:6" s="9" customFormat="1" ht="14.5" customHeight="1" x14ac:dyDescent="0.35">
      <c r="B36" s="145" t="s">
        <v>35</v>
      </c>
      <c r="C36" s="145"/>
      <c r="D36" s="145"/>
      <c r="E36" s="145"/>
      <c r="F36" s="90"/>
    </row>
    <row r="37" spans="2:6" s="9" customFormat="1" ht="14.5" customHeight="1" x14ac:dyDescent="0.35">
      <c r="B37" s="145" t="s">
        <v>36</v>
      </c>
      <c r="C37" s="145"/>
      <c r="D37" s="145"/>
      <c r="E37" s="145"/>
      <c r="F37" s="90"/>
    </row>
    <row r="38" spans="2:6" s="9" customFormat="1" ht="14.5" customHeight="1" x14ac:dyDescent="0.35">
      <c r="B38" s="146" t="s">
        <v>37</v>
      </c>
      <c r="C38" s="146"/>
      <c r="D38" s="146"/>
      <c r="E38" s="146"/>
      <c r="F38" s="90"/>
    </row>
    <row r="39" spans="2:6" s="9" customFormat="1" ht="14.5" customHeight="1" x14ac:dyDescent="0.35">
      <c r="B39" s="141" t="s">
        <v>38</v>
      </c>
      <c r="C39" s="141"/>
      <c r="D39" s="141"/>
      <c r="E39" s="141"/>
      <c r="F39" s="90"/>
    </row>
    <row r="40" spans="2:6" s="9" customFormat="1" ht="14.5" customHeight="1" x14ac:dyDescent="0.35">
      <c r="B40" s="141" t="s">
        <v>39</v>
      </c>
      <c r="C40" s="141"/>
      <c r="D40" s="141"/>
      <c r="E40" s="141"/>
      <c r="F40" s="90"/>
    </row>
    <row r="41" spans="2:6" s="9" customFormat="1" ht="14.5" customHeight="1" x14ac:dyDescent="0.35">
      <c r="B41" s="141" t="s">
        <v>40</v>
      </c>
      <c r="C41" s="141"/>
      <c r="D41" s="141"/>
      <c r="E41" s="141"/>
      <c r="F41" s="90"/>
    </row>
    <row r="42" spans="2:6" s="9" customFormat="1" ht="14.5" customHeight="1" x14ac:dyDescent="0.35">
      <c r="B42" s="141" t="s">
        <v>41</v>
      </c>
      <c r="C42" s="141"/>
      <c r="D42" s="141"/>
      <c r="E42" s="141"/>
      <c r="F42" s="90"/>
    </row>
    <row r="43" spans="2:6" s="9" customFormat="1" ht="16" thickBot="1" x14ac:dyDescent="0.4">
      <c r="B43" s="35"/>
      <c r="C43" s="66"/>
      <c r="D43" s="66"/>
      <c r="E43" s="12"/>
      <c r="F43" s="90"/>
    </row>
    <row r="44" spans="2:6" s="9" customFormat="1" ht="16" thickBot="1" x14ac:dyDescent="0.4">
      <c r="B44" s="142" t="s">
        <v>90</v>
      </c>
      <c r="C44" s="143"/>
      <c r="D44" s="143"/>
      <c r="E44" s="144"/>
      <c r="F44" s="90"/>
    </row>
    <row r="45" spans="2:6" s="9" customFormat="1" ht="15.5" x14ac:dyDescent="0.35">
      <c r="B45" s="132" t="s">
        <v>42</v>
      </c>
      <c r="C45" s="133"/>
      <c r="D45" s="133"/>
      <c r="E45" s="134"/>
      <c r="F45" s="90"/>
    </row>
    <row r="46" spans="2:6" s="9" customFormat="1" ht="43.5" customHeight="1" x14ac:dyDescent="0.35">
      <c r="B46" s="135" t="s">
        <v>74</v>
      </c>
      <c r="C46" s="136"/>
      <c r="D46" s="136"/>
      <c r="E46" s="137"/>
      <c r="F46" s="90"/>
    </row>
    <row r="47" spans="2:6" s="9" customFormat="1" ht="15.5" x14ac:dyDescent="0.35">
      <c r="B47" s="138" t="s">
        <v>43</v>
      </c>
      <c r="C47" s="139"/>
      <c r="D47" s="139"/>
      <c r="E47" s="140"/>
      <c r="F47" s="90"/>
    </row>
    <row r="48" spans="2:6" s="9" customFormat="1" ht="13.5" customHeight="1" x14ac:dyDescent="0.35">
      <c r="B48" s="135" t="s">
        <v>76</v>
      </c>
      <c r="C48" s="136"/>
      <c r="D48" s="136"/>
      <c r="E48" s="137"/>
      <c r="F48" s="90"/>
    </row>
    <row r="49" spans="2:6" s="9" customFormat="1" ht="15.5" x14ac:dyDescent="0.35">
      <c r="B49" s="138" t="s">
        <v>44</v>
      </c>
      <c r="C49" s="139"/>
      <c r="D49" s="139"/>
      <c r="E49" s="140"/>
      <c r="F49" s="90"/>
    </row>
    <row r="50" spans="2:6" s="9" customFormat="1" ht="15.5" x14ac:dyDescent="0.35">
      <c r="B50" s="138" t="s">
        <v>64</v>
      </c>
      <c r="C50" s="139"/>
      <c r="D50" s="139"/>
      <c r="E50" s="140"/>
      <c r="F50" s="90"/>
    </row>
    <row r="51" spans="2:6" ht="14" x14ac:dyDescent="0.25">
      <c r="B51" s="138" t="s">
        <v>49</v>
      </c>
      <c r="C51" s="139"/>
      <c r="D51" s="139"/>
      <c r="E51" s="140"/>
    </row>
    <row r="52" spans="2:6" ht="14" x14ac:dyDescent="0.25">
      <c r="B52" s="138" t="s">
        <v>65</v>
      </c>
      <c r="C52" s="139"/>
      <c r="D52" s="139"/>
      <c r="E52" s="140"/>
    </row>
    <row r="53" spans="2:6" ht="14" x14ac:dyDescent="0.25">
      <c r="B53" s="138" t="s">
        <v>45</v>
      </c>
      <c r="C53" s="139"/>
      <c r="D53" s="139"/>
      <c r="E53" s="140"/>
    </row>
    <row r="54" spans="2:6" ht="14" x14ac:dyDescent="0.25">
      <c r="B54" s="138" t="s">
        <v>66</v>
      </c>
      <c r="C54" s="139"/>
      <c r="D54" s="139"/>
      <c r="E54" s="140"/>
    </row>
    <row r="55" spans="2:6" ht="14" x14ac:dyDescent="0.25">
      <c r="B55" s="138" t="s">
        <v>46</v>
      </c>
      <c r="C55" s="139"/>
      <c r="D55" s="139"/>
      <c r="E55" s="140"/>
    </row>
    <row r="56" spans="2:6" ht="14" x14ac:dyDescent="0.25">
      <c r="B56" s="138" t="s">
        <v>66</v>
      </c>
      <c r="C56" s="139"/>
      <c r="D56" s="139"/>
      <c r="E56" s="140"/>
    </row>
    <row r="59" spans="2:6" ht="13" x14ac:dyDescent="0.25">
      <c r="B59" s="48" t="s">
        <v>47</v>
      </c>
    </row>
  </sheetData>
  <mergeCells count="31">
    <mergeCell ref="B37:E37"/>
    <mergeCell ref="B38:E38"/>
    <mergeCell ref="B36:E36"/>
    <mergeCell ref="B1:E1"/>
    <mergeCell ref="B2:E2"/>
    <mergeCell ref="B3:E3"/>
    <mergeCell ref="B28:E28"/>
    <mergeCell ref="B29:E29"/>
    <mergeCell ref="B30:E30"/>
    <mergeCell ref="B31:E31"/>
    <mergeCell ref="B32:E32"/>
    <mergeCell ref="B33:E33"/>
    <mergeCell ref="B34:E34"/>
    <mergeCell ref="B35:E35"/>
    <mergeCell ref="B39:E39"/>
    <mergeCell ref="B40:E40"/>
    <mergeCell ref="B41:E41"/>
    <mergeCell ref="B42:E42"/>
    <mergeCell ref="B44:E44"/>
    <mergeCell ref="B56:E56"/>
    <mergeCell ref="B49:E49"/>
    <mergeCell ref="B50:E50"/>
    <mergeCell ref="B51:E51"/>
    <mergeCell ref="B52:E52"/>
    <mergeCell ref="B53:E53"/>
    <mergeCell ref="B54:E54"/>
    <mergeCell ref="B45:E45"/>
    <mergeCell ref="B46:E46"/>
    <mergeCell ref="B47:E47"/>
    <mergeCell ref="B55:E55"/>
    <mergeCell ref="B48:E48"/>
  </mergeCells>
  <dataValidations count="1">
    <dataValidation type="whole" errorStyle="warning" operator="equal" allowBlank="1" showInputMessage="1" showErrorMessage="1" errorTitle="Start/End Balance" error="End Balance of Prior Reporting Period should be Starting Balance of Current Reporting Period" sqref="D6:D7" xr:uid="{2735E4CE-72F4-4C23-A506-22A561C1D6AA}">
      <formula1>C25</formula1>
    </dataValidation>
  </dataValidations>
  <printOptions headings="1"/>
  <pageMargins left="0.27" right="0.26" top="1" bottom="1" header="0.5" footer="0.5"/>
  <pageSetup scale="91" orientation="landscape" r:id="rId1"/>
  <headerFooter alignWithMargins="0">
    <oddHeader>&amp;C Individual IOU (Table 1) -SOMAH Program IOU Semi-Annual Administrative Expense Report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E4F5-2545-44AE-86F1-259A9045ADD8}">
  <sheetPr>
    <pageSetUpPr fitToPage="1"/>
  </sheetPr>
  <dimension ref="B1:K59"/>
  <sheetViews>
    <sheetView zoomScale="90" zoomScaleNormal="90" workbookViewId="0">
      <pane xSplit="2" ySplit="5" topLeftCell="C13" activePane="bottomRight" state="frozen"/>
      <selection pane="topRight" activeCell="F8" sqref="F8"/>
      <selection pane="bottomLeft" activeCell="F8" sqref="F8"/>
      <selection pane="bottomRight" activeCell="C18" sqref="C18"/>
    </sheetView>
  </sheetViews>
  <sheetFormatPr defaultRowHeight="12.5" x14ac:dyDescent="0.25"/>
  <cols>
    <col min="1" max="1" width="4.1796875" customWidth="1"/>
    <col min="2" max="2" width="79.1796875" style="8" customWidth="1"/>
    <col min="3" max="4" width="31.81640625" style="67" customWidth="1"/>
    <col min="5" max="5" width="27.81640625" customWidth="1"/>
    <col min="6" max="6" width="46.1796875" style="84" customWidth="1"/>
    <col min="7" max="7" width="9.1796875" customWidth="1"/>
    <col min="8" max="8" width="28.453125" bestFit="1" customWidth="1"/>
    <col min="9" max="9" width="25" bestFit="1" customWidth="1"/>
    <col min="10" max="10" width="9.1796875" customWidth="1"/>
  </cols>
  <sheetData>
    <row r="1" spans="2:9" ht="18" x14ac:dyDescent="0.4">
      <c r="B1" s="147" t="s">
        <v>63</v>
      </c>
      <c r="C1" s="148"/>
      <c r="D1" s="148"/>
      <c r="E1" s="149"/>
    </row>
    <row r="2" spans="2:9" ht="18" x14ac:dyDescent="0.4">
      <c r="B2" s="150" t="s">
        <v>50</v>
      </c>
      <c r="C2" s="151"/>
      <c r="D2" s="152"/>
      <c r="E2" s="153"/>
    </row>
    <row r="3" spans="2:9" ht="18.5" thickBot="1" x14ac:dyDescent="0.45">
      <c r="B3" s="154" t="s">
        <v>67</v>
      </c>
      <c r="C3" s="155"/>
      <c r="D3" s="155"/>
      <c r="E3" s="156"/>
    </row>
    <row r="4" spans="2:9" ht="28" x14ac:dyDescent="0.3">
      <c r="B4" s="10"/>
      <c r="C4" s="49" t="s">
        <v>2</v>
      </c>
      <c r="D4" s="49" t="s">
        <v>3</v>
      </c>
      <c r="E4" s="11" t="s">
        <v>4</v>
      </c>
      <c r="F4" s="86" t="s">
        <v>5</v>
      </c>
      <c r="G4" s="12"/>
      <c r="H4" s="12"/>
      <c r="I4" s="12"/>
    </row>
    <row r="5" spans="2:9" ht="14.5" thickBot="1" x14ac:dyDescent="0.35">
      <c r="B5" s="13" t="s">
        <v>6</v>
      </c>
      <c r="C5" s="50"/>
      <c r="D5" s="51"/>
      <c r="E5" s="14"/>
      <c r="F5" s="86"/>
      <c r="G5" s="12"/>
      <c r="H5" s="12"/>
      <c r="I5" s="12"/>
    </row>
    <row r="6" spans="2:9" ht="30" customHeight="1" x14ac:dyDescent="0.3">
      <c r="B6" s="72" t="s">
        <v>7</v>
      </c>
      <c r="C6" s="101">
        <v>212691459.18000001</v>
      </c>
      <c r="D6" s="16">
        <f>C25</f>
        <v>279437458.88</v>
      </c>
      <c r="E6" s="17"/>
      <c r="F6" s="85"/>
      <c r="G6" s="12"/>
      <c r="H6" s="12"/>
      <c r="I6" s="12"/>
    </row>
    <row r="7" spans="2:9" ht="30" customHeight="1" x14ac:dyDescent="0.3">
      <c r="B7" s="73" t="s">
        <v>8</v>
      </c>
      <c r="C7" s="102"/>
      <c r="D7" s="106">
        <f>500000*0.4635+500000*0.466479+500000*0.4667</f>
        <v>698339.5</v>
      </c>
      <c r="E7" s="18"/>
      <c r="F7" s="85" t="s">
        <v>103</v>
      </c>
      <c r="G7" s="12"/>
      <c r="H7" s="12"/>
      <c r="I7" s="12"/>
    </row>
    <row r="8" spans="2:9" ht="30" customHeight="1" thickBot="1" x14ac:dyDescent="0.35">
      <c r="B8" s="19" t="s">
        <v>9</v>
      </c>
      <c r="C8" s="56"/>
      <c r="D8" s="56"/>
      <c r="E8" s="14"/>
      <c r="F8" s="85"/>
      <c r="G8" s="12"/>
      <c r="H8" s="12"/>
      <c r="I8" s="12"/>
    </row>
    <row r="9" spans="2:9" ht="30" customHeight="1" x14ac:dyDescent="0.3">
      <c r="B9" s="74" t="s">
        <v>10</v>
      </c>
      <c r="C9" s="101">
        <v>73364433</v>
      </c>
      <c r="D9" s="118"/>
      <c r="E9" s="119"/>
      <c r="F9" s="85"/>
      <c r="G9" s="12"/>
      <c r="H9" s="12"/>
      <c r="I9" s="12"/>
    </row>
    <row r="10" spans="2:9" ht="30" customHeight="1" x14ac:dyDescent="0.3">
      <c r="B10" s="75" t="s">
        <v>11</v>
      </c>
      <c r="C10" s="101">
        <v>65073000</v>
      </c>
      <c r="D10" s="16"/>
      <c r="E10" s="119"/>
      <c r="F10" s="85"/>
      <c r="G10" s="12"/>
      <c r="H10" s="12"/>
      <c r="I10" s="12"/>
    </row>
    <row r="11" spans="2:9" ht="30" customHeight="1" x14ac:dyDescent="0.3">
      <c r="B11" s="76" t="s">
        <v>12</v>
      </c>
      <c r="C11" s="102">
        <v>719563.37</v>
      </c>
      <c r="D11" s="106">
        <v>3971977.08</v>
      </c>
      <c r="E11" s="18"/>
      <c r="F11" s="85"/>
      <c r="G11" s="12"/>
      <c r="H11" s="12"/>
      <c r="I11" s="12"/>
    </row>
    <row r="12" spans="2:9" ht="30" customHeight="1" thickBot="1" x14ac:dyDescent="0.35">
      <c r="B12" s="77" t="s">
        <v>13</v>
      </c>
      <c r="C12" s="103"/>
      <c r="D12" s="116"/>
      <c r="E12" s="14"/>
      <c r="F12" s="85"/>
      <c r="G12" s="12"/>
      <c r="H12" s="12"/>
      <c r="I12" s="12"/>
    </row>
    <row r="13" spans="2:9" ht="30" customHeight="1" x14ac:dyDescent="0.3">
      <c r="B13" s="52" t="s">
        <v>14</v>
      </c>
      <c r="C13" s="52">
        <f>SUM(C9,C11,C12)</f>
        <v>74083996.370000005</v>
      </c>
      <c r="D13" s="52">
        <f>SUM(D9,D11,D12)</f>
        <v>3971977.08</v>
      </c>
      <c r="E13" s="17"/>
      <c r="F13" s="85"/>
      <c r="G13" s="12"/>
      <c r="H13" s="12"/>
      <c r="I13" s="12"/>
    </row>
    <row r="14" spans="2:9" ht="30" customHeight="1" thickBot="1" x14ac:dyDescent="0.35">
      <c r="B14" s="13" t="s">
        <v>15</v>
      </c>
      <c r="C14" s="50"/>
      <c r="D14" s="51"/>
      <c r="E14" s="14"/>
      <c r="F14" s="85"/>
      <c r="G14" s="12"/>
      <c r="H14" s="12"/>
      <c r="I14" s="12"/>
    </row>
    <row r="15" spans="2:9" ht="30" customHeight="1" x14ac:dyDescent="0.3">
      <c r="B15" s="72" t="s">
        <v>16</v>
      </c>
      <c r="C15" s="101"/>
      <c r="D15" s="16"/>
      <c r="E15" s="16"/>
      <c r="F15" s="85"/>
      <c r="G15" s="12"/>
      <c r="H15" s="12"/>
      <c r="I15" s="12"/>
    </row>
    <row r="16" spans="2:9" ht="30" customHeight="1" x14ac:dyDescent="0.3">
      <c r="B16" s="76" t="s">
        <v>17</v>
      </c>
      <c r="C16" s="106">
        <v>109863.11000000002</v>
      </c>
      <c r="D16" s="106">
        <v>153172.01999999999</v>
      </c>
      <c r="E16" s="106">
        <v>192000</v>
      </c>
      <c r="F16" s="85"/>
      <c r="G16" s="12"/>
      <c r="H16" s="12"/>
      <c r="I16" s="12"/>
    </row>
    <row r="17" spans="2:11" ht="30" customHeight="1" thickBot="1" x14ac:dyDescent="0.35">
      <c r="B17" s="77" t="s">
        <v>18</v>
      </c>
      <c r="C17" s="103">
        <v>10206.540000000001</v>
      </c>
      <c r="D17" s="116">
        <v>136973.21</v>
      </c>
      <c r="E17" s="116">
        <v>142452</v>
      </c>
      <c r="F17" s="85"/>
      <c r="G17" s="12"/>
      <c r="H17" s="12"/>
      <c r="I17" s="12"/>
    </row>
    <row r="18" spans="2:11" ht="30" customHeight="1" x14ac:dyDescent="0.3">
      <c r="B18" s="78" t="s">
        <v>19</v>
      </c>
      <c r="C18" s="59">
        <f>SUM(C15:C17)</f>
        <v>120069.65000000002</v>
      </c>
      <c r="D18" s="59">
        <f>SUM(D15:D17)</f>
        <v>290145.23</v>
      </c>
      <c r="E18" s="59">
        <f>SUM(E15:E17)</f>
        <v>334452</v>
      </c>
      <c r="F18" s="85"/>
      <c r="G18" s="12"/>
      <c r="H18" s="12"/>
      <c r="I18" s="12"/>
    </row>
    <row r="19" spans="2:11" ht="30" customHeight="1" thickBot="1" x14ac:dyDescent="0.35">
      <c r="B19" s="13" t="s">
        <v>20</v>
      </c>
      <c r="C19" s="50"/>
      <c r="D19" s="51"/>
      <c r="E19" s="15"/>
      <c r="F19" s="85"/>
      <c r="G19" s="12"/>
      <c r="H19" s="12"/>
      <c r="I19" s="12"/>
    </row>
    <row r="20" spans="2:11" ht="30" customHeight="1" x14ac:dyDescent="0.3">
      <c r="B20" s="79" t="s">
        <v>21</v>
      </c>
      <c r="C20" s="52"/>
      <c r="D20" s="53"/>
      <c r="E20" s="23"/>
      <c r="F20" s="85"/>
      <c r="G20" s="12"/>
      <c r="H20" s="12"/>
      <c r="I20" s="12"/>
    </row>
    <row r="21" spans="2:11" ht="30" customHeight="1" thickBot="1" x14ac:dyDescent="0.35">
      <c r="B21" s="24" t="s">
        <v>22</v>
      </c>
      <c r="C21" s="56"/>
      <c r="D21" s="56"/>
      <c r="E21" s="20"/>
      <c r="F21" s="85"/>
      <c r="G21" s="12"/>
      <c r="H21" s="12"/>
      <c r="I21" s="12"/>
    </row>
    <row r="22" spans="2:11" ht="30" customHeight="1" x14ac:dyDescent="0.3">
      <c r="B22" s="79" t="s">
        <v>23</v>
      </c>
      <c r="C22" s="104">
        <v>5397845.6000000006</v>
      </c>
      <c r="D22" s="16">
        <v>6339808.2000000011</v>
      </c>
      <c r="E22" s="25"/>
      <c r="F22" s="85"/>
      <c r="G22" s="12"/>
      <c r="H22" s="12"/>
      <c r="I22" s="12"/>
    </row>
    <row r="23" spans="2:11" ht="30" customHeight="1" x14ac:dyDescent="0.3">
      <c r="B23" s="80" t="s">
        <v>24</v>
      </c>
      <c r="C23" s="108">
        <v>1820081.42</v>
      </c>
      <c r="D23" s="105">
        <v>2166609.38</v>
      </c>
      <c r="E23" s="27"/>
      <c r="F23" s="87"/>
      <c r="G23" s="12"/>
      <c r="H23" s="12"/>
      <c r="I23" s="12"/>
    </row>
    <row r="24" spans="2:11" ht="30" customHeight="1" thickBot="1" x14ac:dyDescent="0.35">
      <c r="B24" s="13" t="s">
        <v>25</v>
      </c>
      <c r="C24" s="62"/>
      <c r="D24" s="62"/>
      <c r="E24" s="28"/>
      <c r="F24" s="85"/>
      <c r="G24" s="12"/>
      <c r="H24" s="12"/>
      <c r="I24" s="12"/>
    </row>
    <row r="25" spans="2:11" ht="30" customHeight="1" x14ac:dyDescent="0.3">
      <c r="B25" s="79" t="s">
        <v>26</v>
      </c>
      <c r="C25" s="63">
        <f>C6+C13-SUM(C18,C20,C22,C23)</f>
        <v>279437458.88</v>
      </c>
      <c r="D25" s="63">
        <f>D6+D13-SUM(D18,D20,D22,D23)</f>
        <v>274612873.14999998</v>
      </c>
      <c r="E25" s="30"/>
      <c r="F25" s="85"/>
      <c r="G25" s="12"/>
      <c r="H25" s="12"/>
      <c r="I25" s="12"/>
    </row>
    <row r="26" spans="2:11" ht="30" customHeight="1" thickBot="1" x14ac:dyDescent="0.35">
      <c r="B26" s="79" t="s">
        <v>27</v>
      </c>
      <c r="C26" s="64">
        <f>C7-C20</f>
        <v>0</v>
      </c>
      <c r="D26" s="64">
        <f>D7-D20</f>
        <v>698339.5</v>
      </c>
      <c r="E26" s="31"/>
      <c r="F26" s="85"/>
      <c r="G26" s="12"/>
      <c r="H26" s="12"/>
      <c r="I26" s="12"/>
    </row>
    <row r="27" spans="2:11" ht="14.5" thickBot="1" x14ac:dyDescent="0.35">
      <c r="B27" s="32"/>
      <c r="C27" s="65"/>
      <c r="D27" s="65"/>
      <c r="E27" s="34"/>
      <c r="F27" s="85"/>
      <c r="G27" s="12"/>
      <c r="H27" s="12"/>
      <c r="I27" s="12"/>
    </row>
    <row r="28" spans="2:11" s="9" customFormat="1" ht="16" thickBot="1" x14ac:dyDescent="0.4">
      <c r="B28" s="157" t="s">
        <v>92</v>
      </c>
      <c r="C28" s="158"/>
      <c r="D28" s="158"/>
      <c r="E28" s="158"/>
      <c r="F28" s="85"/>
      <c r="G28" s="12"/>
      <c r="H28" s="12"/>
      <c r="I28" s="12"/>
    </row>
    <row r="29" spans="2:11" s="9" customFormat="1" ht="14.5" customHeight="1" x14ac:dyDescent="0.35">
      <c r="B29" s="159" t="s">
        <v>28</v>
      </c>
      <c r="C29" s="159"/>
      <c r="D29" s="159"/>
      <c r="E29" s="159"/>
      <c r="F29" s="85"/>
      <c r="G29" s="12"/>
      <c r="H29" s="12"/>
      <c r="I29" s="12"/>
    </row>
    <row r="30" spans="2:11" s="9" customFormat="1" ht="14.5" customHeight="1" x14ac:dyDescent="0.35">
      <c r="B30" s="146" t="s">
        <v>29</v>
      </c>
      <c r="C30" s="146"/>
      <c r="D30" s="146"/>
      <c r="E30" s="146"/>
      <c r="F30" s="85"/>
      <c r="G30" s="12"/>
      <c r="H30" s="36"/>
      <c r="I30" s="36"/>
      <c r="J30" s="36"/>
      <c r="K30" s="36"/>
    </row>
    <row r="31" spans="2:11" s="9" customFormat="1" ht="14.5" customHeight="1" x14ac:dyDescent="0.35">
      <c r="B31" s="145" t="s">
        <v>30</v>
      </c>
      <c r="C31" s="145"/>
      <c r="D31" s="145"/>
      <c r="E31" s="145"/>
      <c r="F31" s="85"/>
      <c r="G31" s="12"/>
      <c r="H31" s="12"/>
      <c r="I31" s="12"/>
    </row>
    <row r="32" spans="2:11" s="9" customFormat="1" ht="14.5" customHeight="1" x14ac:dyDescent="0.35">
      <c r="B32" s="145" t="s">
        <v>31</v>
      </c>
      <c r="C32" s="145"/>
      <c r="D32" s="145"/>
      <c r="E32" s="145"/>
      <c r="F32" s="85"/>
      <c r="G32" s="12"/>
      <c r="H32" s="12"/>
      <c r="I32" s="12"/>
    </row>
    <row r="33" spans="2:9" s="9" customFormat="1" ht="14.5" customHeight="1" x14ac:dyDescent="0.35">
      <c r="B33" s="145" t="s">
        <v>32</v>
      </c>
      <c r="C33" s="145"/>
      <c r="D33" s="145"/>
      <c r="E33" s="145"/>
      <c r="F33" s="85"/>
      <c r="G33" s="12"/>
      <c r="H33" s="12"/>
      <c r="I33" s="12"/>
    </row>
    <row r="34" spans="2:9" s="9" customFormat="1" ht="14.5" customHeight="1" x14ac:dyDescent="0.35">
      <c r="B34" s="141" t="s">
        <v>33</v>
      </c>
      <c r="C34" s="141"/>
      <c r="D34" s="141"/>
      <c r="E34" s="141"/>
      <c r="F34" s="85"/>
      <c r="G34" s="12"/>
      <c r="H34" s="12"/>
      <c r="I34" s="12"/>
    </row>
    <row r="35" spans="2:9" s="9" customFormat="1" ht="14.5" customHeight="1" x14ac:dyDescent="0.35">
      <c r="B35" s="145" t="s">
        <v>34</v>
      </c>
      <c r="C35" s="145"/>
      <c r="D35" s="145"/>
      <c r="E35" s="145"/>
      <c r="F35" s="85"/>
      <c r="G35" s="12"/>
      <c r="H35" s="12"/>
      <c r="I35" s="12"/>
    </row>
    <row r="36" spans="2:9" s="9" customFormat="1" ht="14.5" customHeight="1" x14ac:dyDescent="0.35">
      <c r="B36" s="145" t="s">
        <v>35</v>
      </c>
      <c r="C36" s="145"/>
      <c r="D36" s="145"/>
      <c r="E36" s="145"/>
      <c r="F36" s="85"/>
      <c r="G36" s="12"/>
      <c r="H36" s="12"/>
      <c r="I36" s="12"/>
    </row>
    <row r="37" spans="2:9" s="9" customFormat="1" ht="14.5" customHeight="1" x14ac:dyDescent="0.35">
      <c r="B37" s="145" t="s">
        <v>36</v>
      </c>
      <c r="C37" s="145"/>
      <c r="D37" s="145"/>
      <c r="E37" s="145"/>
      <c r="F37" s="85"/>
      <c r="G37" s="12"/>
      <c r="H37" s="12"/>
      <c r="I37" s="12"/>
    </row>
    <row r="38" spans="2:9" s="9" customFormat="1" ht="14.5" customHeight="1" x14ac:dyDescent="0.35">
      <c r="B38" s="146" t="s">
        <v>37</v>
      </c>
      <c r="C38" s="146"/>
      <c r="D38" s="146"/>
      <c r="E38" s="146"/>
      <c r="F38" s="85"/>
      <c r="G38" s="12"/>
      <c r="H38" s="12"/>
      <c r="I38" s="12"/>
    </row>
    <row r="39" spans="2:9" s="9" customFormat="1" ht="14.5" customHeight="1" x14ac:dyDescent="0.35">
      <c r="B39" s="141" t="s">
        <v>38</v>
      </c>
      <c r="C39" s="141"/>
      <c r="D39" s="141"/>
      <c r="E39" s="141"/>
      <c r="F39" s="85"/>
      <c r="G39" s="12"/>
      <c r="H39" s="12"/>
      <c r="I39" s="12"/>
    </row>
    <row r="40" spans="2:9" s="9" customFormat="1" ht="14.5" customHeight="1" x14ac:dyDescent="0.35">
      <c r="B40" s="141" t="s">
        <v>39</v>
      </c>
      <c r="C40" s="141"/>
      <c r="D40" s="141"/>
      <c r="E40" s="141"/>
      <c r="F40" s="85"/>
      <c r="G40" s="12"/>
      <c r="H40" s="12"/>
      <c r="I40" s="12"/>
    </row>
    <row r="41" spans="2:9" s="9" customFormat="1" ht="14.5" customHeight="1" x14ac:dyDescent="0.35">
      <c r="B41" s="141" t="s">
        <v>40</v>
      </c>
      <c r="C41" s="141"/>
      <c r="D41" s="141"/>
      <c r="E41" s="141"/>
      <c r="F41" s="85"/>
      <c r="G41" s="12"/>
      <c r="H41" s="12"/>
      <c r="I41" s="12"/>
    </row>
    <row r="42" spans="2:9" s="9" customFormat="1" ht="14.5" customHeight="1" x14ac:dyDescent="0.35">
      <c r="B42" s="141" t="s">
        <v>41</v>
      </c>
      <c r="C42" s="141"/>
      <c r="D42" s="141"/>
      <c r="E42" s="141"/>
      <c r="F42" s="85"/>
      <c r="G42" s="12"/>
      <c r="H42" s="12"/>
      <c r="I42" s="12"/>
    </row>
    <row r="43" spans="2:9" s="9" customFormat="1" ht="16" thickBot="1" x14ac:dyDescent="0.4">
      <c r="B43" s="35"/>
      <c r="C43" s="66"/>
      <c r="D43" s="66"/>
      <c r="E43" s="12"/>
      <c r="F43" s="85"/>
      <c r="G43" s="12"/>
      <c r="H43" s="12"/>
      <c r="I43" s="12"/>
    </row>
    <row r="44" spans="2:9" s="9" customFormat="1" ht="16" thickBot="1" x14ac:dyDescent="0.4">
      <c r="B44" s="142" t="s">
        <v>91</v>
      </c>
      <c r="C44" s="143"/>
      <c r="D44" s="143"/>
      <c r="E44" s="144"/>
      <c r="F44" s="163"/>
      <c r="G44" s="163"/>
      <c r="H44" s="12"/>
      <c r="I44" s="12"/>
    </row>
    <row r="45" spans="2:9" s="9" customFormat="1" ht="15.5" x14ac:dyDescent="0.35">
      <c r="B45" s="132" t="s">
        <v>42</v>
      </c>
      <c r="C45" s="133"/>
      <c r="D45" s="133"/>
      <c r="E45" s="134"/>
      <c r="F45" s="85"/>
      <c r="G45" s="12"/>
      <c r="H45" s="12"/>
      <c r="I45" s="12"/>
    </row>
    <row r="46" spans="2:9" s="9" customFormat="1" ht="15.5" x14ac:dyDescent="0.35">
      <c r="B46" s="138"/>
      <c r="C46" s="139"/>
      <c r="D46" s="139"/>
      <c r="E46" s="140"/>
      <c r="F46" s="85"/>
      <c r="G46" s="12"/>
      <c r="H46" s="12"/>
      <c r="I46" s="12"/>
    </row>
    <row r="47" spans="2:9" s="9" customFormat="1" ht="15.5" x14ac:dyDescent="0.35">
      <c r="B47" s="138" t="s">
        <v>43</v>
      </c>
      <c r="C47" s="139"/>
      <c r="D47" s="139"/>
      <c r="E47" s="140"/>
      <c r="F47" s="85"/>
      <c r="G47" s="12"/>
      <c r="H47" s="12"/>
      <c r="I47" s="12"/>
    </row>
    <row r="48" spans="2:9" s="9" customFormat="1" ht="15.5" x14ac:dyDescent="0.35">
      <c r="B48" s="160"/>
      <c r="C48" s="161"/>
      <c r="D48" s="161"/>
      <c r="E48" s="162"/>
      <c r="F48" s="85"/>
      <c r="G48" s="12"/>
      <c r="H48" s="12"/>
      <c r="I48" s="12"/>
    </row>
    <row r="49" spans="2:9" s="9" customFormat="1" ht="15.5" x14ac:dyDescent="0.35">
      <c r="B49" s="138" t="s">
        <v>44</v>
      </c>
      <c r="C49" s="139"/>
      <c r="D49" s="139"/>
      <c r="E49" s="140"/>
      <c r="F49" s="85"/>
      <c r="G49" s="12"/>
      <c r="H49" s="12"/>
      <c r="I49" s="12"/>
    </row>
    <row r="50" spans="2:9" s="9" customFormat="1" ht="15.5" x14ac:dyDescent="0.35">
      <c r="B50" s="138"/>
      <c r="C50" s="139"/>
      <c r="D50" s="139"/>
      <c r="E50" s="140"/>
      <c r="F50" s="85"/>
      <c r="G50" s="12"/>
      <c r="H50" s="12"/>
      <c r="I50" s="12"/>
    </row>
    <row r="51" spans="2:9" ht="14" x14ac:dyDescent="0.3">
      <c r="B51" s="138" t="s">
        <v>49</v>
      </c>
      <c r="C51" s="139"/>
      <c r="D51" s="139"/>
      <c r="E51" s="140"/>
      <c r="F51" s="85"/>
      <c r="G51" s="12"/>
      <c r="H51" s="12"/>
      <c r="I51" s="12"/>
    </row>
    <row r="52" spans="2:9" ht="14" x14ac:dyDescent="0.3">
      <c r="B52" s="138"/>
      <c r="C52" s="139"/>
      <c r="D52" s="139"/>
      <c r="E52" s="140"/>
      <c r="F52" s="85"/>
      <c r="G52" s="12"/>
      <c r="H52" s="12"/>
      <c r="I52" s="12"/>
    </row>
    <row r="53" spans="2:9" ht="14" x14ac:dyDescent="0.3">
      <c r="B53" s="138" t="s">
        <v>45</v>
      </c>
      <c r="C53" s="139"/>
      <c r="D53" s="139"/>
      <c r="E53" s="140"/>
      <c r="F53" s="85"/>
      <c r="G53" s="12"/>
      <c r="H53" s="12"/>
      <c r="I53" s="12"/>
    </row>
    <row r="54" spans="2:9" ht="14" x14ac:dyDescent="0.3">
      <c r="B54" s="138"/>
      <c r="C54" s="139"/>
      <c r="D54" s="139"/>
      <c r="E54" s="140"/>
      <c r="F54" s="85"/>
      <c r="G54" s="12"/>
      <c r="H54" s="12"/>
      <c r="I54" s="12"/>
    </row>
    <row r="55" spans="2:9" ht="14" x14ac:dyDescent="0.3">
      <c r="B55" s="138" t="s">
        <v>46</v>
      </c>
      <c r="C55" s="139"/>
      <c r="D55" s="139"/>
      <c r="E55" s="140"/>
      <c r="F55" s="85"/>
      <c r="G55" s="12"/>
      <c r="H55" s="12"/>
      <c r="I55" s="12"/>
    </row>
    <row r="56" spans="2:9" ht="14" x14ac:dyDescent="0.3">
      <c r="B56" s="138"/>
      <c r="C56" s="139"/>
      <c r="D56" s="139"/>
      <c r="E56" s="140"/>
      <c r="F56" s="85"/>
      <c r="G56" s="12"/>
      <c r="H56" s="12"/>
      <c r="I56" s="12"/>
    </row>
    <row r="59" spans="2:9" ht="13" x14ac:dyDescent="0.25">
      <c r="B59" s="48" t="s">
        <v>47</v>
      </c>
    </row>
  </sheetData>
  <mergeCells count="32">
    <mergeCell ref="B53:E53"/>
    <mergeCell ref="B54:E54"/>
    <mergeCell ref="B55:E55"/>
    <mergeCell ref="B56:E56"/>
    <mergeCell ref="B49:E49"/>
    <mergeCell ref="B50:E50"/>
    <mergeCell ref="B51:E51"/>
    <mergeCell ref="B52:E52"/>
    <mergeCell ref="B1:E1"/>
    <mergeCell ref="B2:E2"/>
    <mergeCell ref="B3:E3"/>
    <mergeCell ref="B35:E35"/>
    <mergeCell ref="B30:E30"/>
    <mergeCell ref="B31:E31"/>
    <mergeCell ref="B29:E29"/>
    <mergeCell ref="B33:E33"/>
    <mergeCell ref="B28:E28"/>
    <mergeCell ref="B32:E32"/>
    <mergeCell ref="B34:E34"/>
    <mergeCell ref="B47:E47"/>
    <mergeCell ref="B48:E48"/>
    <mergeCell ref="F44:G44"/>
    <mergeCell ref="B39:E39"/>
    <mergeCell ref="B36:E36"/>
    <mergeCell ref="B37:E37"/>
    <mergeCell ref="B38:E38"/>
    <mergeCell ref="B40:E40"/>
    <mergeCell ref="B42:E42"/>
    <mergeCell ref="B44:E44"/>
    <mergeCell ref="B45:E45"/>
    <mergeCell ref="B46:E46"/>
    <mergeCell ref="B41:E41"/>
  </mergeCells>
  <dataValidations count="1">
    <dataValidation type="whole" errorStyle="warning" operator="equal" allowBlank="1" showInputMessage="1" showErrorMessage="1" errorTitle="Start/End Balance" error="End Balance of Prior Reporting Period should be Starting Balance of Current Reporting Period" sqref="D7" xr:uid="{C5C0166D-8428-4676-8CE4-C88EC57D105C}">
      <formula1>C27</formula1>
    </dataValidation>
  </dataValidations>
  <printOptions headings="1"/>
  <pageMargins left="0.27" right="0.26" top="1" bottom="1" header="0.5" footer="0.5"/>
  <pageSetup scale="91" orientation="landscape" r:id="rId1"/>
  <headerFooter alignWithMargins="0">
    <oddHeader>&amp;C Individual IOU (Table 1) -SOMAH Program IOU Semi-Annual Administrative Expense Report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4C46D-D0D9-4D1E-A1CD-9DE721F210B2}">
  <sheetPr>
    <pageSetUpPr fitToPage="1"/>
  </sheetPr>
  <dimension ref="B1:K59"/>
  <sheetViews>
    <sheetView zoomScale="70" zoomScaleNormal="70" workbookViewId="0">
      <pane xSplit="2" ySplit="5" topLeftCell="C8" activePane="bottomRight" state="frozen"/>
      <selection pane="topRight" activeCell="F8" sqref="F8"/>
      <selection pane="bottomLeft" activeCell="F8" sqref="F8"/>
      <selection pane="bottomRight" activeCell="C18" sqref="C18"/>
    </sheetView>
  </sheetViews>
  <sheetFormatPr defaultRowHeight="12.5" x14ac:dyDescent="0.25"/>
  <cols>
    <col min="1" max="1" width="4.1796875" customWidth="1"/>
    <col min="2" max="2" width="79.1796875" style="8" customWidth="1"/>
    <col min="3" max="4" width="31.81640625" style="67" customWidth="1"/>
    <col min="5" max="5" width="27.81640625" customWidth="1"/>
    <col min="6" max="6" width="50.54296875" style="84" customWidth="1"/>
    <col min="7" max="7" width="9.1796875" customWidth="1"/>
    <col min="8" max="8" width="13" bestFit="1" customWidth="1"/>
    <col min="9" max="10" width="9.1796875" customWidth="1"/>
  </cols>
  <sheetData>
    <row r="1" spans="2:9" ht="18" x14ac:dyDescent="0.4">
      <c r="B1" s="147" t="s">
        <v>68</v>
      </c>
      <c r="C1" s="148"/>
      <c r="D1" s="148"/>
      <c r="E1" s="149"/>
    </row>
    <row r="2" spans="2:9" ht="18" x14ac:dyDescent="0.4">
      <c r="B2" s="150" t="s">
        <v>1</v>
      </c>
      <c r="C2" s="151"/>
      <c r="D2" s="152"/>
      <c r="E2" s="153"/>
    </row>
    <row r="3" spans="2:9" ht="18.5" thickBot="1" x14ac:dyDescent="0.45">
      <c r="B3" s="154" t="s">
        <v>67</v>
      </c>
      <c r="C3" s="155"/>
      <c r="D3" s="155"/>
      <c r="E3" s="156"/>
    </row>
    <row r="4" spans="2:9" ht="28" x14ac:dyDescent="0.3">
      <c r="B4" s="10"/>
      <c r="C4" s="49" t="s">
        <v>2</v>
      </c>
      <c r="D4" s="49" t="s">
        <v>3</v>
      </c>
      <c r="E4" s="11" t="s">
        <v>4</v>
      </c>
      <c r="F4" s="86" t="s">
        <v>5</v>
      </c>
      <c r="G4" s="12"/>
      <c r="H4" s="12"/>
      <c r="I4" s="12"/>
    </row>
    <row r="5" spans="2:9" ht="14.5" thickBot="1" x14ac:dyDescent="0.35">
      <c r="B5" s="13" t="s">
        <v>6</v>
      </c>
      <c r="C5" s="50"/>
      <c r="D5" s="51"/>
      <c r="E5" s="14"/>
      <c r="F5" s="86"/>
      <c r="G5" s="12"/>
      <c r="H5" s="12"/>
      <c r="I5" s="12"/>
    </row>
    <row r="6" spans="2:9" ht="30" customHeight="1" x14ac:dyDescent="0.3">
      <c r="B6" s="72" t="s">
        <v>7</v>
      </c>
      <c r="C6" s="52">
        <v>70904871.109999999</v>
      </c>
      <c r="D6" s="16">
        <f>C25</f>
        <v>66755693.939999998</v>
      </c>
      <c r="E6" s="17"/>
      <c r="F6" s="85"/>
      <c r="G6" s="12"/>
      <c r="H6" s="12"/>
      <c r="I6" s="12"/>
    </row>
    <row r="7" spans="2:9" ht="30" customHeight="1" x14ac:dyDescent="0.3">
      <c r="B7" s="73" t="s">
        <v>8</v>
      </c>
      <c r="C7" s="54">
        <v>245410.2</v>
      </c>
      <c r="D7" s="106">
        <f>C26</f>
        <v>234615.95</v>
      </c>
      <c r="E7" s="18"/>
      <c r="F7" s="85" t="s">
        <v>101</v>
      </c>
      <c r="G7" s="12"/>
      <c r="H7" s="12"/>
      <c r="I7" s="12"/>
    </row>
    <row r="8" spans="2:9" ht="30" customHeight="1" thickBot="1" x14ac:dyDescent="0.35">
      <c r="B8" s="19" t="s">
        <v>9</v>
      </c>
      <c r="C8" s="56"/>
      <c r="D8" s="56"/>
      <c r="E8" s="14"/>
      <c r="F8" s="85"/>
      <c r="G8" s="12"/>
      <c r="H8" s="12"/>
      <c r="I8" s="12"/>
    </row>
    <row r="9" spans="2:9" ht="30" customHeight="1" x14ac:dyDescent="0.3">
      <c r="B9" s="74" t="s">
        <v>10</v>
      </c>
      <c r="C9" s="101">
        <v>0</v>
      </c>
      <c r="D9" s="118">
        <v>14949939</v>
      </c>
      <c r="E9" s="119"/>
      <c r="F9" s="85"/>
      <c r="G9" s="12"/>
      <c r="H9" s="12"/>
      <c r="I9" s="12"/>
    </row>
    <row r="10" spans="2:9" ht="30" customHeight="1" x14ac:dyDescent="0.3">
      <c r="B10" s="75" t="s">
        <v>11</v>
      </c>
      <c r="C10" s="101">
        <v>0</v>
      </c>
      <c r="D10" s="16"/>
      <c r="E10" s="119"/>
      <c r="F10" s="85"/>
      <c r="G10" s="12"/>
      <c r="H10" s="12"/>
      <c r="I10" s="12"/>
    </row>
    <row r="11" spans="2:9" ht="30" customHeight="1" x14ac:dyDescent="0.3">
      <c r="B11" s="76" t="s">
        <v>12</v>
      </c>
      <c r="C11" s="102">
        <v>175605</v>
      </c>
      <c r="D11" s="106">
        <v>943013.54</v>
      </c>
      <c r="E11" s="18"/>
      <c r="F11" s="85"/>
      <c r="G11" s="12"/>
      <c r="H11" s="12"/>
      <c r="I11" s="12"/>
    </row>
    <row r="12" spans="2:9" ht="30" customHeight="1" thickBot="1" x14ac:dyDescent="0.35">
      <c r="B12" s="77" t="s">
        <v>13</v>
      </c>
      <c r="C12" s="103">
        <v>0</v>
      </c>
      <c r="D12" s="116">
        <v>0</v>
      </c>
      <c r="E12" s="14"/>
      <c r="F12" s="85"/>
      <c r="G12" s="12"/>
      <c r="H12" s="12"/>
      <c r="I12" s="12"/>
    </row>
    <row r="13" spans="2:9" ht="30" customHeight="1" x14ac:dyDescent="0.3">
      <c r="B13" s="52" t="s">
        <v>14</v>
      </c>
      <c r="C13" s="101">
        <f>SUM(C9,C11,C12)</f>
        <v>175605</v>
      </c>
      <c r="D13" s="16">
        <f>SUM(D9,D11,D12)</f>
        <v>15892952.539999999</v>
      </c>
      <c r="E13" s="17"/>
      <c r="F13" s="85"/>
      <c r="G13" s="12"/>
      <c r="H13" s="12"/>
      <c r="I13" s="12"/>
    </row>
    <row r="14" spans="2:9" ht="30" customHeight="1" thickBot="1" x14ac:dyDescent="0.35">
      <c r="B14" s="13" t="s">
        <v>15</v>
      </c>
      <c r="C14" s="50"/>
      <c r="D14" s="51"/>
      <c r="E14" s="14"/>
      <c r="F14" s="12"/>
    </row>
    <row r="15" spans="2:9" ht="30" customHeight="1" x14ac:dyDescent="0.3">
      <c r="B15" s="72" t="s">
        <v>16</v>
      </c>
      <c r="C15" s="52">
        <v>19907.050000000003</v>
      </c>
      <c r="D15" s="53">
        <v>11830.980000000003</v>
      </c>
      <c r="E15" s="53">
        <v>21000</v>
      </c>
      <c r="F15" s="12"/>
    </row>
    <row r="16" spans="2:9" ht="30" customHeight="1" x14ac:dyDescent="0.3">
      <c r="B16" s="76" t="s">
        <v>17</v>
      </c>
      <c r="C16" s="55">
        <v>39052.62999999999</v>
      </c>
      <c r="D16" s="55">
        <v>49609.63</v>
      </c>
      <c r="E16" s="55">
        <v>50000</v>
      </c>
      <c r="F16" s="96"/>
      <c r="G16" s="12"/>
      <c r="H16" s="12"/>
      <c r="I16" s="12"/>
    </row>
    <row r="17" spans="2:11" ht="30" customHeight="1" thickBot="1" x14ac:dyDescent="0.35">
      <c r="B17" s="77" t="s">
        <v>18</v>
      </c>
      <c r="C17" s="57">
        <v>14104.290000000003</v>
      </c>
      <c r="D17" s="58">
        <v>22008.94</v>
      </c>
      <c r="E17" s="117">
        <v>45000</v>
      </c>
      <c r="F17" s="85"/>
      <c r="G17" s="12"/>
      <c r="H17" s="12"/>
      <c r="I17" s="12"/>
    </row>
    <row r="18" spans="2:11" ht="30" customHeight="1" x14ac:dyDescent="0.3">
      <c r="B18" s="78" t="s">
        <v>19</v>
      </c>
      <c r="C18" s="59">
        <f>SUM(C15:C17)</f>
        <v>73063.97</v>
      </c>
      <c r="D18" s="59">
        <f>SUM(D15:D17)</f>
        <v>83449.55</v>
      </c>
      <c r="E18" s="59">
        <f>SUM(E15:E17)</f>
        <v>116000</v>
      </c>
      <c r="F18" s="85"/>
      <c r="G18" s="97"/>
      <c r="H18" s="12"/>
      <c r="I18" s="12"/>
    </row>
    <row r="19" spans="2:11" ht="30" customHeight="1" thickBot="1" x14ac:dyDescent="0.35">
      <c r="B19" s="13" t="s">
        <v>20</v>
      </c>
      <c r="C19" s="50"/>
      <c r="D19" s="51"/>
      <c r="E19" s="15"/>
      <c r="F19" s="85"/>
      <c r="G19" s="12"/>
      <c r="H19" s="12"/>
      <c r="I19" s="12"/>
    </row>
    <row r="20" spans="2:11" ht="30" customHeight="1" x14ac:dyDescent="0.3">
      <c r="B20" s="79" t="s">
        <v>21</v>
      </c>
      <c r="C20" s="101">
        <v>10794.25</v>
      </c>
      <c r="D20" s="16">
        <v>54525</v>
      </c>
      <c r="E20" s="23"/>
      <c r="F20" s="85"/>
      <c r="G20" s="12"/>
      <c r="H20" s="12"/>
      <c r="I20" s="12"/>
    </row>
    <row r="21" spans="2:11" ht="30" customHeight="1" thickBot="1" x14ac:dyDescent="0.35">
      <c r="B21" s="24" t="s">
        <v>22</v>
      </c>
      <c r="C21" s="56"/>
      <c r="D21" s="56"/>
      <c r="E21" s="20"/>
      <c r="F21" s="85"/>
      <c r="G21" s="12"/>
      <c r="H21" s="12"/>
      <c r="I21" s="12"/>
    </row>
    <row r="22" spans="2:11" ht="30" customHeight="1" x14ac:dyDescent="0.3">
      <c r="B22" s="79" t="s">
        <v>23</v>
      </c>
      <c r="C22" s="104">
        <v>3437001</v>
      </c>
      <c r="D22" s="16">
        <v>2556083.4</v>
      </c>
      <c r="E22" s="25"/>
      <c r="F22" s="85"/>
      <c r="G22" s="12"/>
      <c r="H22" s="12"/>
      <c r="I22" s="12"/>
    </row>
    <row r="23" spans="2:11" ht="30" customHeight="1" x14ac:dyDescent="0.3">
      <c r="B23" s="80" t="s">
        <v>24</v>
      </c>
      <c r="C23" s="105">
        <v>803922.95</v>
      </c>
      <c r="D23" s="105"/>
      <c r="E23" s="27"/>
      <c r="F23" s="85" t="s">
        <v>104</v>
      </c>
      <c r="G23" s="12"/>
      <c r="H23" s="12"/>
      <c r="I23" s="12"/>
    </row>
    <row r="24" spans="2:11" ht="30" customHeight="1" thickBot="1" x14ac:dyDescent="0.35">
      <c r="B24" s="13" t="s">
        <v>25</v>
      </c>
      <c r="C24" s="62"/>
      <c r="D24" s="62"/>
      <c r="E24" s="28"/>
      <c r="F24" s="85"/>
      <c r="G24" s="12"/>
      <c r="H24" s="12"/>
      <c r="I24" s="12"/>
    </row>
    <row r="25" spans="2:11" ht="30" customHeight="1" x14ac:dyDescent="0.3">
      <c r="B25" s="79" t="s">
        <v>26</v>
      </c>
      <c r="C25" s="63">
        <f>C6+C13-SUM(C18,C20,C22,C23)</f>
        <v>66755693.939999998</v>
      </c>
      <c r="D25" s="63">
        <f>D6+D13-SUM(D18,D20,D22,D23)</f>
        <v>79954588.529999986</v>
      </c>
      <c r="E25" s="30"/>
      <c r="F25" s="85"/>
      <c r="G25" s="12"/>
      <c r="H25" s="12"/>
      <c r="I25" s="12"/>
    </row>
    <row r="26" spans="2:11" ht="30" customHeight="1" thickBot="1" x14ac:dyDescent="0.35">
      <c r="B26" s="79" t="s">
        <v>27</v>
      </c>
      <c r="C26" s="64">
        <f>C7-C20</f>
        <v>234615.95</v>
      </c>
      <c r="D26" s="64">
        <f>D7-D20</f>
        <v>180090.95</v>
      </c>
      <c r="E26" s="31"/>
      <c r="F26" s="85"/>
      <c r="G26" s="12"/>
      <c r="H26" s="12"/>
      <c r="I26" s="12"/>
    </row>
    <row r="27" spans="2:11" ht="14.5" thickBot="1" x14ac:dyDescent="0.35">
      <c r="B27" s="32"/>
      <c r="C27" s="65"/>
      <c r="D27" s="65"/>
      <c r="E27" s="34"/>
      <c r="F27" s="85"/>
      <c r="G27" s="12"/>
      <c r="H27" s="12"/>
      <c r="I27" s="12"/>
    </row>
    <row r="28" spans="2:11" s="9" customFormat="1" ht="16" thickBot="1" x14ac:dyDescent="0.4">
      <c r="B28" s="157" t="s">
        <v>93</v>
      </c>
      <c r="C28" s="158"/>
      <c r="D28" s="158"/>
      <c r="E28" s="158"/>
      <c r="F28" s="85"/>
      <c r="G28" s="12"/>
      <c r="H28" s="12"/>
      <c r="I28" s="12"/>
    </row>
    <row r="29" spans="2:11" s="9" customFormat="1" ht="14.5" customHeight="1" x14ac:dyDescent="0.35">
      <c r="B29" s="159" t="s">
        <v>28</v>
      </c>
      <c r="C29" s="159"/>
      <c r="D29" s="159"/>
      <c r="E29" s="159"/>
      <c r="F29" s="85"/>
      <c r="G29" s="12"/>
      <c r="H29" s="12"/>
      <c r="I29" s="12"/>
    </row>
    <row r="30" spans="2:11" s="9" customFormat="1" ht="14.5" customHeight="1" x14ac:dyDescent="0.35">
      <c r="B30" s="146" t="s">
        <v>29</v>
      </c>
      <c r="C30" s="146"/>
      <c r="D30" s="146"/>
      <c r="E30" s="146"/>
      <c r="F30" s="85"/>
      <c r="G30" s="12"/>
      <c r="H30" s="36"/>
      <c r="I30" s="36"/>
      <c r="J30" s="36"/>
      <c r="K30" s="36"/>
    </row>
    <row r="31" spans="2:11" s="9" customFormat="1" ht="14.5" customHeight="1" x14ac:dyDescent="0.35">
      <c r="B31" s="145" t="s">
        <v>30</v>
      </c>
      <c r="C31" s="145"/>
      <c r="D31" s="145"/>
      <c r="E31" s="145"/>
      <c r="F31" s="85"/>
      <c r="G31" s="12"/>
      <c r="H31" s="12"/>
      <c r="I31" s="12"/>
    </row>
    <row r="32" spans="2:11" s="9" customFormat="1" ht="14.5" customHeight="1" x14ac:dyDescent="0.35">
      <c r="B32" s="145" t="s">
        <v>31</v>
      </c>
      <c r="C32" s="145"/>
      <c r="D32" s="145"/>
      <c r="E32" s="145"/>
      <c r="F32" s="85"/>
      <c r="G32" s="12"/>
      <c r="H32" s="12"/>
      <c r="I32" s="12"/>
    </row>
    <row r="33" spans="2:9" s="9" customFormat="1" ht="14.5" customHeight="1" x14ac:dyDescent="0.35">
      <c r="B33" s="145" t="s">
        <v>32</v>
      </c>
      <c r="C33" s="145"/>
      <c r="D33" s="145"/>
      <c r="E33" s="145"/>
      <c r="F33" s="85"/>
      <c r="G33" s="12"/>
      <c r="H33" s="12"/>
      <c r="I33" s="12"/>
    </row>
    <row r="34" spans="2:9" s="9" customFormat="1" ht="14.5" customHeight="1" x14ac:dyDescent="0.35">
      <c r="B34" s="141" t="s">
        <v>33</v>
      </c>
      <c r="C34" s="141"/>
      <c r="D34" s="141"/>
      <c r="E34" s="141"/>
      <c r="F34" s="85"/>
      <c r="G34" s="12"/>
      <c r="H34" s="12"/>
      <c r="I34" s="12"/>
    </row>
    <row r="35" spans="2:9" s="9" customFormat="1" ht="14.5" customHeight="1" x14ac:dyDescent="0.35">
      <c r="B35" s="145" t="s">
        <v>34</v>
      </c>
      <c r="C35" s="145"/>
      <c r="D35" s="145"/>
      <c r="E35" s="145"/>
      <c r="F35" s="85"/>
      <c r="G35" s="12"/>
      <c r="H35" s="12"/>
      <c r="I35" s="12"/>
    </row>
    <row r="36" spans="2:9" s="9" customFormat="1" ht="14.5" customHeight="1" x14ac:dyDescent="0.35">
      <c r="B36" s="145" t="s">
        <v>35</v>
      </c>
      <c r="C36" s="145"/>
      <c r="D36" s="145"/>
      <c r="E36" s="145"/>
      <c r="F36" s="85"/>
      <c r="G36" s="12"/>
      <c r="H36" s="12"/>
      <c r="I36" s="12"/>
    </row>
    <row r="37" spans="2:9" s="9" customFormat="1" ht="14.5" customHeight="1" x14ac:dyDescent="0.35">
      <c r="B37" s="145" t="s">
        <v>36</v>
      </c>
      <c r="C37" s="145"/>
      <c r="D37" s="145"/>
      <c r="E37" s="145"/>
      <c r="F37" s="85"/>
      <c r="G37" s="12"/>
      <c r="H37" s="12"/>
      <c r="I37" s="12"/>
    </row>
    <row r="38" spans="2:9" s="9" customFormat="1" ht="14.5" customHeight="1" x14ac:dyDescent="0.35">
      <c r="B38" s="146" t="s">
        <v>37</v>
      </c>
      <c r="C38" s="146"/>
      <c r="D38" s="146"/>
      <c r="E38" s="146"/>
      <c r="F38" s="85"/>
      <c r="G38" s="12"/>
      <c r="H38" s="12"/>
      <c r="I38" s="12"/>
    </row>
    <row r="39" spans="2:9" s="9" customFormat="1" ht="14.5" customHeight="1" x14ac:dyDescent="0.35">
      <c r="B39" s="141" t="s">
        <v>38</v>
      </c>
      <c r="C39" s="141"/>
      <c r="D39" s="141"/>
      <c r="E39" s="141"/>
      <c r="F39" s="85"/>
      <c r="G39" s="12"/>
      <c r="H39" s="12"/>
      <c r="I39" s="12"/>
    </row>
    <row r="40" spans="2:9" s="9" customFormat="1" ht="14.5" customHeight="1" x14ac:dyDescent="0.35">
      <c r="B40" s="141" t="s">
        <v>39</v>
      </c>
      <c r="C40" s="141"/>
      <c r="D40" s="141"/>
      <c r="E40" s="141"/>
      <c r="F40" s="85"/>
      <c r="G40" s="12"/>
      <c r="H40" s="12"/>
      <c r="I40" s="12"/>
    </row>
    <row r="41" spans="2:9" s="9" customFormat="1" ht="14.5" customHeight="1" x14ac:dyDescent="0.35">
      <c r="B41" s="141" t="s">
        <v>40</v>
      </c>
      <c r="C41" s="141"/>
      <c r="D41" s="141"/>
      <c r="E41" s="141"/>
      <c r="F41" s="85"/>
      <c r="G41" s="12"/>
      <c r="H41" s="12"/>
      <c r="I41" s="12"/>
    </row>
    <row r="42" spans="2:9" s="9" customFormat="1" ht="14.5" customHeight="1" x14ac:dyDescent="0.35">
      <c r="B42" s="141" t="s">
        <v>41</v>
      </c>
      <c r="C42" s="141"/>
      <c r="D42" s="141"/>
      <c r="E42" s="141"/>
      <c r="F42" s="85"/>
      <c r="G42" s="12"/>
      <c r="H42" s="12"/>
      <c r="I42" s="12"/>
    </row>
    <row r="43" spans="2:9" s="9" customFormat="1" ht="16" thickBot="1" x14ac:dyDescent="0.4">
      <c r="B43" s="35"/>
      <c r="C43" s="66"/>
      <c r="D43" s="66"/>
      <c r="E43" s="12"/>
      <c r="F43" s="85"/>
      <c r="G43" s="12"/>
      <c r="H43" s="12"/>
      <c r="I43" s="12"/>
    </row>
    <row r="44" spans="2:9" s="9" customFormat="1" ht="16" thickBot="1" x14ac:dyDescent="0.4">
      <c r="B44" s="142" t="s">
        <v>94</v>
      </c>
      <c r="C44" s="143"/>
      <c r="D44" s="143"/>
      <c r="E44" s="144"/>
      <c r="F44" s="163"/>
      <c r="G44" s="163"/>
      <c r="H44" s="12"/>
      <c r="I44" s="12"/>
    </row>
    <row r="45" spans="2:9" s="9" customFormat="1" ht="15.5" x14ac:dyDescent="0.35">
      <c r="B45" s="132" t="s">
        <v>42</v>
      </c>
      <c r="C45" s="133"/>
      <c r="D45" s="133"/>
      <c r="E45" s="134"/>
      <c r="F45" s="85"/>
      <c r="G45" s="12"/>
      <c r="H45" s="12"/>
      <c r="I45" s="12"/>
    </row>
    <row r="46" spans="2:9" s="9" customFormat="1" ht="15.5" x14ac:dyDescent="0.35">
      <c r="B46" s="138"/>
      <c r="C46" s="139"/>
      <c r="D46" s="139"/>
      <c r="E46" s="140"/>
      <c r="F46" s="85"/>
      <c r="G46" s="12"/>
      <c r="H46" s="12"/>
      <c r="I46" s="12"/>
    </row>
    <row r="47" spans="2:9" s="9" customFormat="1" ht="15.5" x14ac:dyDescent="0.35">
      <c r="B47" s="138" t="s">
        <v>43</v>
      </c>
      <c r="C47" s="139"/>
      <c r="D47" s="139"/>
      <c r="E47" s="140"/>
      <c r="F47" s="85"/>
      <c r="G47" s="12"/>
      <c r="H47" s="12"/>
      <c r="I47" s="12"/>
    </row>
    <row r="48" spans="2:9" s="9" customFormat="1" ht="15.5" x14ac:dyDescent="0.35">
      <c r="B48" s="160"/>
      <c r="C48" s="161"/>
      <c r="D48" s="161"/>
      <c r="E48" s="162"/>
      <c r="F48" s="85"/>
      <c r="G48" s="12"/>
      <c r="H48" s="12"/>
      <c r="I48" s="12"/>
    </row>
    <row r="49" spans="2:9" s="9" customFormat="1" ht="15.5" x14ac:dyDescent="0.35">
      <c r="B49" s="138" t="s">
        <v>44</v>
      </c>
      <c r="C49" s="139"/>
      <c r="D49" s="139"/>
      <c r="E49" s="140"/>
      <c r="F49" s="85"/>
      <c r="G49" s="12"/>
      <c r="H49" s="12"/>
      <c r="I49" s="12"/>
    </row>
    <row r="50" spans="2:9" s="9" customFormat="1" ht="15.5" x14ac:dyDescent="0.35">
      <c r="B50" s="138"/>
      <c r="C50" s="139"/>
      <c r="D50" s="139"/>
      <c r="E50" s="140"/>
      <c r="F50" s="85"/>
      <c r="G50" s="12"/>
      <c r="H50" s="12"/>
      <c r="I50" s="12"/>
    </row>
    <row r="51" spans="2:9" ht="14" x14ac:dyDescent="0.3">
      <c r="B51" s="138" t="s">
        <v>49</v>
      </c>
      <c r="C51" s="139"/>
      <c r="D51" s="139"/>
      <c r="E51" s="140"/>
      <c r="F51" s="85"/>
      <c r="G51" s="12"/>
      <c r="H51" s="12"/>
      <c r="I51" s="12"/>
    </row>
    <row r="52" spans="2:9" ht="14" x14ac:dyDescent="0.3">
      <c r="B52" s="138"/>
      <c r="C52" s="139"/>
      <c r="D52" s="139"/>
      <c r="E52" s="140"/>
      <c r="F52" s="85"/>
      <c r="G52" s="12"/>
      <c r="H52" s="12"/>
      <c r="I52" s="12"/>
    </row>
    <row r="53" spans="2:9" ht="14" x14ac:dyDescent="0.3">
      <c r="B53" s="138" t="s">
        <v>45</v>
      </c>
      <c r="C53" s="139"/>
      <c r="D53" s="139"/>
      <c r="E53" s="140"/>
      <c r="F53" s="85"/>
      <c r="G53" s="12"/>
      <c r="H53" s="12"/>
      <c r="I53" s="12"/>
    </row>
    <row r="54" spans="2:9" ht="14" x14ac:dyDescent="0.3">
      <c r="B54" s="138"/>
      <c r="C54" s="139"/>
      <c r="D54" s="139"/>
      <c r="E54" s="140"/>
      <c r="F54" s="85"/>
      <c r="G54" s="12"/>
      <c r="H54" s="12"/>
      <c r="I54" s="12"/>
    </row>
    <row r="55" spans="2:9" ht="14" x14ac:dyDescent="0.3">
      <c r="B55" s="138" t="s">
        <v>46</v>
      </c>
      <c r="C55" s="139"/>
      <c r="D55" s="139"/>
      <c r="E55" s="140"/>
      <c r="F55" s="85"/>
      <c r="G55" s="12"/>
      <c r="H55" s="12"/>
      <c r="I55" s="12"/>
    </row>
    <row r="56" spans="2:9" ht="14" x14ac:dyDescent="0.3">
      <c r="B56" s="138"/>
      <c r="C56" s="139"/>
      <c r="D56" s="139"/>
      <c r="E56" s="140"/>
      <c r="F56" s="85"/>
      <c r="G56" s="12"/>
      <c r="H56" s="12"/>
      <c r="I56" s="12"/>
    </row>
    <row r="59" spans="2:9" ht="13" x14ac:dyDescent="0.25">
      <c r="B59" s="48" t="s">
        <v>47</v>
      </c>
    </row>
  </sheetData>
  <mergeCells count="32">
    <mergeCell ref="B37:E37"/>
    <mergeCell ref="B38:E38"/>
    <mergeCell ref="B36:E36"/>
    <mergeCell ref="B1:E1"/>
    <mergeCell ref="B2:E2"/>
    <mergeCell ref="B3:E3"/>
    <mergeCell ref="B28:E28"/>
    <mergeCell ref="B29:E29"/>
    <mergeCell ref="B30:E30"/>
    <mergeCell ref="B31:E31"/>
    <mergeCell ref="B32:E32"/>
    <mergeCell ref="B33:E33"/>
    <mergeCell ref="B34:E34"/>
    <mergeCell ref="B35:E35"/>
    <mergeCell ref="B39:E39"/>
    <mergeCell ref="B40:E40"/>
    <mergeCell ref="B41:E41"/>
    <mergeCell ref="F44:G44"/>
    <mergeCell ref="B45:E45"/>
    <mergeCell ref="B42:E42"/>
    <mergeCell ref="B44:E44"/>
    <mergeCell ref="B46:E46"/>
    <mergeCell ref="B47:E47"/>
    <mergeCell ref="B55:E55"/>
    <mergeCell ref="B48:E48"/>
    <mergeCell ref="B56:E56"/>
    <mergeCell ref="B49:E49"/>
    <mergeCell ref="B50:E50"/>
    <mergeCell ref="B51:E51"/>
    <mergeCell ref="B52:E52"/>
    <mergeCell ref="B53:E53"/>
    <mergeCell ref="B54:E54"/>
  </mergeCells>
  <dataValidations count="1">
    <dataValidation type="whole" errorStyle="warning" operator="equal" allowBlank="1" showInputMessage="1" showErrorMessage="1" errorTitle="Start/End Balance" error="End Balance of Prior Reporting Period should be Starting Balance of Current Reporting Period" sqref="D7" xr:uid="{57C3D685-96D3-49EA-975F-42E890C96E34}">
      <formula1>C26</formula1>
    </dataValidation>
  </dataValidations>
  <printOptions headings="1"/>
  <pageMargins left="0.27" right="0.26" top="1" bottom="1" header="0.5" footer="0.5"/>
  <pageSetup scale="91" orientation="landscape" r:id="rId1"/>
  <headerFooter alignWithMargins="0">
    <oddHeader>&amp;C Individual IOU (Table 1) -SOMAH Program IOU Semi-Annual Administrative Expense Report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555CC-A3AE-45AE-A736-E93208ADD912}">
  <sheetPr>
    <pageSetUpPr fitToPage="1"/>
  </sheetPr>
  <dimension ref="B1:K59"/>
  <sheetViews>
    <sheetView zoomScale="70" zoomScaleNormal="70" workbookViewId="0">
      <pane xSplit="2" ySplit="5" topLeftCell="C11" activePane="bottomRight" state="frozen"/>
      <selection pane="topRight" activeCell="F8" sqref="F8"/>
      <selection pane="bottomLeft" activeCell="F8" sqref="F8"/>
      <selection pane="bottomRight" activeCell="D18" sqref="D18"/>
    </sheetView>
  </sheetViews>
  <sheetFormatPr defaultRowHeight="12.5" x14ac:dyDescent="0.25"/>
  <cols>
    <col min="1" max="1" width="4.1796875" customWidth="1"/>
    <col min="2" max="2" width="79.1796875" style="8" customWidth="1"/>
    <col min="3" max="4" width="31.81640625" style="67" customWidth="1"/>
    <col min="5" max="5" width="27.81640625" customWidth="1"/>
    <col min="6" max="6" width="46.1796875" style="84" customWidth="1"/>
    <col min="7" max="10" width="9.1796875" customWidth="1"/>
  </cols>
  <sheetData>
    <row r="1" spans="2:9" ht="18" x14ac:dyDescent="0.4">
      <c r="B1" s="147" t="s">
        <v>69</v>
      </c>
      <c r="C1" s="148"/>
      <c r="D1" s="148"/>
      <c r="E1" s="149"/>
    </row>
    <row r="2" spans="2:9" ht="18" x14ac:dyDescent="0.4">
      <c r="B2" s="150" t="s">
        <v>51</v>
      </c>
      <c r="C2" s="151"/>
      <c r="D2" s="152"/>
      <c r="E2" s="153"/>
    </row>
    <row r="3" spans="2:9" ht="18.5" thickBot="1" x14ac:dyDescent="0.45">
      <c r="B3" s="154" t="s">
        <v>67</v>
      </c>
      <c r="C3" s="155"/>
      <c r="D3" s="155"/>
      <c r="E3" s="156"/>
    </row>
    <row r="4" spans="2:9" ht="28" x14ac:dyDescent="0.3">
      <c r="B4" s="10"/>
      <c r="C4" s="49" t="s">
        <v>2</v>
      </c>
      <c r="D4" s="49" t="s">
        <v>3</v>
      </c>
      <c r="E4" s="11" t="s">
        <v>4</v>
      </c>
      <c r="F4" s="86" t="s">
        <v>5</v>
      </c>
      <c r="G4" s="12"/>
      <c r="H4" s="12"/>
      <c r="I4" s="12"/>
    </row>
    <row r="5" spans="2:9" ht="14.5" thickBot="1" x14ac:dyDescent="0.35">
      <c r="B5" s="13" t="s">
        <v>6</v>
      </c>
      <c r="C5" s="50"/>
      <c r="D5" s="51"/>
      <c r="E5" s="14"/>
      <c r="F5" s="86"/>
      <c r="G5" s="12"/>
      <c r="H5" s="12"/>
      <c r="I5" s="12"/>
    </row>
    <row r="6" spans="2:9" ht="30" customHeight="1" x14ac:dyDescent="0.3">
      <c r="B6" s="72" t="s">
        <v>7</v>
      </c>
      <c r="C6" s="101">
        <v>6142034</v>
      </c>
      <c r="D6" s="16">
        <v>6949066</v>
      </c>
      <c r="E6" s="17"/>
      <c r="F6" s="85"/>
      <c r="G6" s="12"/>
      <c r="H6" s="12"/>
      <c r="I6" s="12"/>
    </row>
    <row r="7" spans="2:9" ht="30" customHeight="1" x14ac:dyDescent="0.3">
      <c r="B7" s="73" t="s">
        <v>8</v>
      </c>
      <c r="C7" s="102">
        <v>3250</v>
      </c>
      <c r="D7" s="106">
        <v>3250</v>
      </c>
      <c r="E7" s="18"/>
      <c r="F7" s="85"/>
      <c r="G7" s="12"/>
      <c r="H7" s="12"/>
      <c r="I7" s="12"/>
    </row>
    <row r="8" spans="2:9" ht="30" customHeight="1" thickBot="1" x14ac:dyDescent="0.35">
      <c r="B8" s="19" t="s">
        <v>9</v>
      </c>
      <c r="C8" s="56"/>
      <c r="D8" s="56"/>
      <c r="E8" s="14"/>
      <c r="F8" s="85"/>
      <c r="G8" s="12"/>
      <c r="H8" s="12"/>
      <c r="I8" s="12"/>
    </row>
    <row r="9" spans="2:9" ht="30" customHeight="1" x14ac:dyDescent="0.3">
      <c r="B9" s="74" t="s">
        <v>10</v>
      </c>
      <c r="C9" s="52">
        <v>820554</v>
      </c>
      <c r="D9" s="118">
        <v>735761</v>
      </c>
      <c r="E9" s="110">
        <v>895145</v>
      </c>
      <c r="F9" s="85"/>
      <c r="G9" s="12"/>
      <c r="H9" s="12"/>
      <c r="I9" s="12"/>
    </row>
    <row r="10" spans="2:9" ht="30" customHeight="1" x14ac:dyDescent="0.3">
      <c r="B10" s="75" t="s">
        <v>11</v>
      </c>
      <c r="C10" s="52">
        <v>1353627</v>
      </c>
      <c r="D10" s="16">
        <v>1556315</v>
      </c>
      <c r="E10" s="110">
        <v>895145</v>
      </c>
      <c r="F10" s="85"/>
      <c r="G10" s="12"/>
      <c r="H10" s="12"/>
      <c r="I10" s="12"/>
    </row>
    <row r="11" spans="2:9" ht="30" customHeight="1" x14ac:dyDescent="0.3">
      <c r="B11" s="76" t="s">
        <v>12</v>
      </c>
      <c r="C11" s="54">
        <v>16905</v>
      </c>
      <c r="D11" s="106">
        <v>119999</v>
      </c>
      <c r="E11" s="18"/>
      <c r="F11" s="85"/>
      <c r="G11" s="12"/>
      <c r="H11" s="12"/>
      <c r="I11" s="12"/>
    </row>
    <row r="12" spans="2:9" ht="30" customHeight="1" thickBot="1" x14ac:dyDescent="0.35">
      <c r="B12" s="77" t="s">
        <v>13</v>
      </c>
      <c r="C12" s="57"/>
      <c r="D12" s="58"/>
      <c r="E12" s="14"/>
      <c r="F12" s="85"/>
      <c r="G12" s="12"/>
      <c r="H12" s="12"/>
      <c r="I12" s="12"/>
    </row>
    <row r="13" spans="2:9" ht="30" customHeight="1" x14ac:dyDescent="0.3">
      <c r="B13" s="53" t="s">
        <v>14</v>
      </c>
      <c r="C13" s="53">
        <f>SUM(C9,C11,C12)</f>
        <v>837459</v>
      </c>
      <c r="D13" s="53">
        <f>SUM(D9,D11,D12)</f>
        <v>855760</v>
      </c>
      <c r="E13" s="17"/>
      <c r="F13" s="88"/>
      <c r="G13" s="12"/>
      <c r="H13" s="12"/>
      <c r="I13" s="12"/>
    </row>
    <row r="14" spans="2:9" ht="30" customHeight="1" thickBot="1" x14ac:dyDescent="0.35">
      <c r="B14" s="13" t="s">
        <v>15</v>
      </c>
      <c r="C14" s="50"/>
      <c r="D14" s="51"/>
      <c r="E14" s="14"/>
      <c r="F14" s="85"/>
      <c r="G14" s="12"/>
      <c r="H14" s="12"/>
      <c r="I14" s="12"/>
    </row>
    <row r="15" spans="2:9" ht="30" customHeight="1" x14ac:dyDescent="0.3">
      <c r="B15" s="72" t="s">
        <v>16</v>
      </c>
      <c r="C15" s="101">
        <v>0</v>
      </c>
      <c r="D15" s="16">
        <v>0</v>
      </c>
      <c r="E15" s="120">
        <v>800</v>
      </c>
      <c r="F15" s="85"/>
      <c r="G15" s="12"/>
      <c r="H15" s="12"/>
      <c r="I15" s="12"/>
    </row>
    <row r="16" spans="2:9" ht="30" customHeight="1" x14ac:dyDescent="0.3">
      <c r="B16" s="76" t="s">
        <v>17</v>
      </c>
      <c r="C16" s="106">
        <v>4909</v>
      </c>
      <c r="D16" s="106">
        <v>3810</v>
      </c>
      <c r="E16" s="120">
        <v>13554</v>
      </c>
      <c r="F16" s="85"/>
      <c r="G16" s="12"/>
      <c r="H16" s="12"/>
      <c r="I16" s="12"/>
    </row>
    <row r="17" spans="2:11" ht="30" customHeight="1" thickBot="1" x14ac:dyDescent="0.35">
      <c r="B17" s="77" t="s">
        <v>18</v>
      </c>
      <c r="C17" s="103">
        <v>0</v>
      </c>
      <c r="D17" s="116">
        <v>0</v>
      </c>
      <c r="E17" s="121">
        <v>400</v>
      </c>
      <c r="F17" s="85"/>
      <c r="G17" s="12"/>
      <c r="H17" s="12"/>
      <c r="I17" s="12"/>
    </row>
    <row r="18" spans="2:11" ht="30" customHeight="1" x14ac:dyDescent="0.3">
      <c r="B18" s="78" t="s">
        <v>19</v>
      </c>
      <c r="C18" s="59">
        <f>SUM(C15:C17)</f>
        <v>4909</v>
      </c>
      <c r="D18" s="59">
        <f>SUM(D15:D17)</f>
        <v>3810</v>
      </c>
      <c r="E18" s="59">
        <f>SUM(E15:E17)</f>
        <v>14754</v>
      </c>
      <c r="F18" s="85"/>
      <c r="G18" s="12"/>
      <c r="H18" s="12"/>
      <c r="I18" s="12"/>
    </row>
    <row r="19" spans="2:11" ht="30" customHeight="1" thickBot="1" x14ac:dyDescent="0.35">
      <c r="B19" s="13" t="s">
        <v>20</v>
      </c>
      <c r="C19" s="50"/>
      <c r="D19" s="51"/>
      <c r="E19" s="15"/>
      <c r="F19" s="85"/>
      <c r="G19" s="12"/>
      <c r="H19" s="12"/>
      <c r="I19" s="12"/>
    </row>
    <row r="20" spans="2:11" ht="30" customHeight="1" x14ac:dyDescent="0.3">
      <c r="B20" s="79" t="s">
        <v>21</v>
      </c>
      <c r="C20" s="52">
        <v>0</v>
      </c>
      <c r="D20" s="53">
        <v>0</v>
      </c>
      <c r="E20" s="23"/>
      <c r="F20" s="85"/>
      <c r="G20" s="12"/>
      <c r="H20" s="12"/>
      <c r="I20" s="12"/>
    </row>
    <row r="21" spans="2:11" ht="30" customHeight="1" thickBot="1" x14ac:dyDescent="0.35">
      <c r="B21" s="24" t="s">
        <v>22</v>
      </c>
      <c r="C21" s="56"/>
      <c r="D21" s="56"/>
      <c r="E21" s="20"/>
      <c r="F21" s="85"/>
      <c r="G21" s="12"/>
      <c r="H21" s="12"/>
      <c r="I21" s="12"/>
    </row>
    <row r="22" spans="2:11" ht="30" customHeight="1" x14ac:dyDescent="0.3">
      <c r="B22" s="79" t="s">
        <v>23</v>
      </c>
      <c r="C22" s="104">
        <v>0</v>
      </c>
      <c r="D22" s="16">
        <v>0</v>
      </c>
      <c r="E22" s="25"/>
      <c r="F22" s="85"/>
      <c r="G22" s="12"/>
      <c r="H22" s="12"/>
      <c r="I22" s="12"/>
    </row>
    <row r="23" spans="2:11" ht="30" customHeight="1" x14ac:dyDescent="0.3">
      <c r="B23" s="80" t="s">
        <v>24</v>
      </c>
      <c r="C23" s="105">
        <v>25518</v>
      </c>
      <c r="D23" s="105">
        <v>37290</v>
      </c>
      <c r="E23" s="27"/>
      <c r="F23" s="87"/>
      <c r="G23" s="12"/>
      <c r="H23" s="12"/>
      <c r="I23" s="12"/>
    </row>
    <row r="24" spans="2:11" ht="30" customHeight="1" thickBot="1" x14ac:dyDescent="0.35">
      <c r="B24" s="13" t="s">
        <v>25</v>
      </c>
      <c r="C24" s="62"/>
      <c r="D24" s="62"/>
      <c r="E24" s="28"/>
      <c r="F24" s="85"/>
      <c r="G24" s="12"/>
      <c r="H24" s="12"/>
      <c r="I24" s="12"/>
    </row>
    <row r="25" spans="2:11" ht="30" customHeight="1" x14ac:dyDescent="0.3">
      <c r="B25" s="81" t="s">
        <v>26</v>
      </c>
      <c r="C25" s="92">
        <f>C6+C13-SUM(C18,C20,C22,C23)</f>
        <v>6949066</v>
      </c>
      <c r="D25" s="92">
        <f>D6+D13-SUM(D18,D20,D22,D23)</f>
        <v>7763726</v>
      </c>
      <c r="E25" s="93"/>
      <c r="F25" s="88"/>
      <c r="G25" s="12"/>
      <c r="H25" s="12"/>
      <c r="I25" s="12"/>
    </row>
    <row r="26" spans="2:11" ht="30" customHeight="1" thickBot="1" x14ac:dyDescent="0.35">
      <c r="B26" s="81" t="s">
        <v>27</v>
      </c>
      <c r="C26" s="82">
        <f>C7-C20</f>
        <v>3250</v>
      </c>
      <c r="D26" s="82">
        <f>D7-D20</f>
        <v>3250</v>
      </c>
      <c r="E26" s="83"/>
      <c r="F26" s="85"/>
      <c r="G26" s="12"/>
      <c r="H26" s="12"/>
      <c r="I26" s="12"/>
    </row>
    <row r="27" spans="2:11" ht="14.5" thickBot="1" x14ac:dyDescent="0.35">
      <c r="B27" s="32"/>
      <c r="C27" s="65"/>
      <c r="D27" s="65"/>
      <c r="E27" s="34"/>
      <c r="F27" s="85"/>
      <c r="G27" s="12"/>
      <c r="H27" s="12"/>
      <c r="I27" s="12"/>
    </row>
    <row r="28" spans="2:11" s="9" customFormat="1" ht="16" thickBot="1" x14ac:dyDescent="0.4">
      <c r="B28" s="157" t="s">
        <v>96</v>
      </c>
      <c r="C28" s="158"/>
      <c r="D28" s="158"/>
      <c r="E28" s="158"/>
      <c r="F28" s="85"/>
      <c r="G28" s="12"/>
      <c r="H28" s="12"/>
      <c r="I28" s="12"/>
    </row>
    <row r="29" spans="2:11" s="9" customFormat="1" ht="14.5" customHeight="1" x14ac:dyDescent="0.35">
      <c r="B29" s="159" t="s">
        <v>28</v>
      </c>
      <c r="C29" s="159"/>
      <c r="D29" s="159"/>
      <c r="E29" s="159"/>
      <c r="F29" s="85"/>
      <c r="G29" s="12"/>
      <c r="H29" s="12"/>
      <c r="I29" s="12"/>
    </row>
    <row r="30" spans="2:11" s="9" customFormat="1" ht="14.5" customHeight="1" x14ac:dyDescent="0.35">
      <c r="B30" s="146" t="s">
        <v>29</v>
      </c>
      <c r="C30" s="146"/>
      <c r="D30" s="146"/>
      <c r="E30" s="146"/>
      <c r="F30" s="85"/>
      <c r="G30" s="12"/>
      <c r="H30" s="36"/>
      <c r="I30" s="36"/>
      <c r="J30" s="36"/>
      <c r="K30" s="36"/>
    </row>
    <row r="31" spans="2:11" s="9" customFormat="1" ht="14.5" customHeight="1" x14ac:dyDescent="0.35">
      <c r="B31" s="145" t="s">
        <v>30</v>
      </c>
      <c r="C31" s="145"/>
      <c r="D31" s="145"/>
      <c r="E31" s="145"/>
      <c r="F31" s="85"/>
      <c r="G31" s="12"/>
      <c r="H31" s="12"/>
      <c r="I31" s="12"/>
    </row>
    <row r="32" spans="2:11" s="9" customFormat="1" ht="14.5" customHeight="1" x14ac:dyDescent="0.35">
      <c r="B32" s="145" t="s">
        <v>31</v>
      </c>
      <c r="C32" s="145"/>
      <c r="D32" s="145"/>
      <c r="E32" s="145"/>
      <c r="F32" s="85"/>
      <c r="G32" s="12"/>
      <c r="H32" s="12"/>
      <c r="I32" s="12"/>
    </row>
    <row r="33" spans="2:9" s="9" customFormat="1" ht="14.5" customHeight="1" x14ac:dyDescent="0.35">
      <c r="B33" s="145" t="s">
        <v>32</v>
      </c>
      <c r="C33" s="145"/>
      <c r="D33" s="145"/>
      <c r="E33" s="145"/>
      <c r="F33" s="85"/>
      <c r="G33" s="12"/>
      <c r="H33" s="12"/>
      <c r="I33" s="12"/>
    </row>
    <row r="34" spans="2:9" s="9" customFormat="1" ht="14.5" customHeight="1" x14ac:dyDescent="0.35">
      <c r="B34" s="141" t="s">
        <v>33</v>
      </c>
      <c r="C34" s="141"/>
      <c r="D34" s="141"/>
      <c r="E34" s="141"/>
      <c r="F34" s="85"/>
      <c r="G34" s="12"/>
      <c r="H34" s="12"/>
      <c r="I34" s="12"/>
    </row>
    <row r="35" spans="2:9" s="9" customFormat="1" ht="14.5" customHeight="1" x14ac:dyDescent="0.35">
      <c r="B35" s="145" t="s">
        <v>34</v>
      </c>
      <c r="C35" s="145"/>
      <c r="D35" s="145"/>
      <c r="E35" s="145"/>
      <c r="F35" s="85"/>
      <c r="G35" s="12"/>
      <c r="H35" s="12"/>
      <c r="I35" s="12"/>
    </row>
    <row r="36" spans="2:9" s="9" customFormat="1" ht="14.5" customHeight="1" x14ac:dyDescent="0.35">
      <c r="B36" s="145" t="s">
        <v>35</v>
      </c>
      <c r="C36" s="145"/>
      <c r="D36" s="145"/>
      <c r="E36" s="145"/>
      <c r="F36" s="85"/>
      <c r="G36" s="12"/>
      <c r="H36" s="12"/>
      <c r="I36" s="12"/>
    </row>
    <row r="37" spans="2:9" s="9" customFormat="1" ht="14.5" customHeight="1" x14ac:dyDescent="0.35">
      <c r="B37" s="145" t="s">
        <v>36</v>
      </c>
      <c r="C37" s="145"/>
      <c r="D37" s="145"/>
      <c r="E37" s="145"/>
      <c r="F37" s="85"/>
      <c r="G37" s="12"/>
      <c r="H37" s="12"/>
      <c r="I37" s="12"/>
    </row>
    <row r="38" spans="2:9" s="9" customFormat="1" ht="14.5" customHeight="1" x14ac:dyDescent="0.35">
      <c r="B38" s="146" t="s">
        <v>37</v>
      </c>
      <c r="C38" s="146"/>
      <c r="D38" s="146"/>
      <c r="E38" s="146"/>
      <c r="F38" s="85"/>
      <c r="G38" s="12"/>
      <c r="H38" s="12"/>
      <c r="I38" s="12"/>
    </row>
    <row r="39" spans="2:9" s="9" customFormat="1" ht="14.5" customHeight="1" x14ac:dyDescent="0.35">
      <c r="B39" s="141" t="s">
        <v>38</v>
      </c>
      <c r="C39" s="141"/>
      <c r="D39" s="141"/>
      <c r="E39" s="141"/>
      <c r="F39" s="85"/>
      <c r="G39" s="12"/>
      <c r="H39" s="12"/>
      <c r="I39" s="12"/>
    </row>
    <row r="40" spans="2:9" s="9" customFormat="1" ht="14.5" customHeight="1" x14ac:dyDescent="0.35">
      <c r="B40" s="141" t="s">
        <v>39</v>
      </c>
      <c r="C40" s="141"/>
      <c r="D40" s="141"/>
      <c r="E40" s="141"/>
      <c r="F40" s="85"/>
      <c r="G40" s="12"/>
      <c r="H40" s="12"/>
      <c r="I40" s="12"/>
    </row>
    <row r="41" spans="2:9" s="9" customFormat="1" ht="14.5" customHeight="1" x14ac:dyDescent="0.35">
      <c r="B41" s="141" t="s">
        <v>40</v>
      </c>
      <c r="C41" s="141"/>
      <c r="D41" s="141"/>
      <c r="E41" s="141"/>
      <c r="F41" s="85"/>
      <c r="G41" s="12"/>
      <c r="H41" s="12"/>
      <c r="I41" s="12"/>
    </row>
    <row r="42" spans="2:9" s="9" customFormat="1" ht="14.5" customHeight="1" x14ac:dyDescent="0.35">
      <c r="B42" s="141" t="s">
        <v>41</v>
      </c>
      <c r="C42" s="141"/>
      <c r="D42" s="141"/>
      <c r="E42" s="141"/>
      <c r="F42" s="85"/>
      <c r="G42" s="12"/>
      <c r="H42" s="12"/>
      <c r="I42" s="12"/>
    </row>
    <row r="43" spans="2:9" s="9" customFormat="1" ht="16" thickBot="1" x14ac:dyDescent="0.4">
      <c r="B43" s="35"/>
      <c r="C43" s="66"/>
      <c r="D43" s="66"/>
      <c r="E43" s="12"/>
      <c r="F43" s="85"/>
      <c r="G43" s="12"/>
      <c r="H43" s="12"/>
      <c r="I43" s="12"/>
    </row>
    <row r="44" spans="2:9" s="9" customFormat="1" ht="16" thickBot="1" x14ac:dyDescent="0.4">
      <c r="B44" s="142" t="s">
        <v>95</v>
      </c>
      <c r="C44" s="143"/>
      <c r="D44" s="143"/>
      <c r="E44" s="144"/>
      <c r="F44" s="163"/>
      <c r="G44" s="163"/>
      <c r="H44" s="12"/>
      <c r="I44" s="12"/>
    </row>
    <row r="45" spans="2:9" s="9" customFormat="1" ht="15.5" x14ac:dyDescent="0.35">
      <c r="B45" s="132" t="s">
        <v>42</v>
      </c>
      <c r="C45" s="133"/>
      <c r="D45" s="133"/>
      <c r="E45" s="134"/>
      <c r="F45" s="85"/>
      <c r="G45" s="12"/>
      <c r="H45" s="12"/>
      <c r="I45" s="12"/>
    </row>
    <row r="46" spans="2:9" s="9" customFormat="1" ht="46.5" customHeight="1" x14ac:dyDescent="0.35">
      <c r="B46" s="135" t="s">
        <v>77</v>
      </c>
      <c r="C46" s="136"/>
      <c r="D46" s="136"/>
      <c r="E46" s="137"/>
      <c r="F46" s="85"/>
      <c r="G46" s="12"/>
      <c r="H46" s="12"/>
      <c r="I46" s="12"/>
    </row>
    <row r="47" spans="2:9" s="9" customFormat="1" ht="15.5" x14ac:dyDescent="0.35">
      <c r="B47" s="138" t="s">
        <v>43</v>
      </c>
      <c r="C47" s="139"/>
      <c r="D47" s="139"/>
      <c r="E47" s="140"/>
      <c r="F47" s="85"/>
      <c r="G47" s="12"/>
      <c r="H47" s="12"/>
      <c r="I47" s="12"/>
    </row>
    <row r="48" spans="2:9" s="9" customFormat="1" ht="28" customHeight="1" x14ac:dyDescent="0.35">
      <c r="B48" s="135" t="s">
        <v>78</v>
      </c>
      <c r="C48" s="136"/>
      <c r="D48" s="136"/>
      <c r="E48" s="137"/>
      <c r="F48" s="85"/>
      <c r="G48" s="12"/>
      <c r="H48" s="12"/>
      <c r="I48" s="12"/>
    </row>
    <row r="49" spans="2:9" s="9" customFormat="1" ht="15.5" x14ac:dyDescent="0.35">
      <c r="B49" s="138" t="s">
        <v>44</v>
      </c>
      <c r="C49" s="139"/>
      <c r="D49" s="139"/>
      <c r="E49" s="140"/>
      <c r="F49" s="85"/>
      <c r="G49" s="12"/>
      <c r="H49" s="12"/>
      <c r="I49" s="12"/>
    </row>
    <row r="50" spans="2:9" s="9" customFormat="1" ht="15.5" x14ac:dyDescent="0.35">
      <c r="B50" s="138"/>
      <c r="C50" s="139"/>
      <c r="D50" s="139"/>
      <c r="E50" s="140"/>
      <c r="F50" s="85"/>
      <c r="G50" s="12"/>
      <c r="H50" s="12"/>
      <c r="I50" s="12"/>
    </row>
    <row r="51" spans="2:9" ht="18" customHeight="1" x14ac:dyDescent="0.3">
      <c r="B51" s="138" t="s">
        <v>49</v>
      </c>
      <c r="C51" s="139"/>
      <c r="D51" s="139"/>
      <c r="E51" s="140"/>
      <c r="F51" s="85"/>
      <c r="G51" s="12"/>
      <c r="H51" s="12"/>
      <c r="I51" s="12"/>
    </row>
    <row r="52" spans="2:9" ht="14" x14ac:dyDescent="0.3">
      <c r="B52" s="138"/>
      <c r="C52" s="139"/>
      <c r="D52" s="139"/>
      <c r="E52" s="140"/>
      <c r="F52" s="85"/>
      <c r="G52" s="12"/>
      <c r="H52" s="12"/>
      <c r="I52" s="12"/>
    </row>
    <row r="53" spans="2:9" ht="14" x14ac:dyDescent="0.3">
      <c r="B53" s="138" t="s">
        <v>45</v>
      </c>
      <c r="C53" s="139"/>
      <c r="D53" s="139"/>
      <c r="E53" s="140"/>
      <c r="F53" s="85"/>
      <c r="G53" s="12"/>
      <c r="H53" s="12"/>
      <c r="I53" s="12"/>
    </row>
    <row r="54" spans="2:9" ht="14" x14ac:dyDescent="0.3">
      <c r="B54" s="138"/>
      <c r="C54" s="139"/>
      <c r="D54" s="139"/>
      <c r="E54" s="140"/>
      <c r="F54" s="85"/>
      <c r="G54" s="12"/>
      <c r="H54" s="12"/>
      <c r="I54" s="12"/>
    </row>
    <row r="55" spans="2:9" ht="14" x14ac:dyDescent="0.3">
      <c r="B55" s="138" t="s">
        <v>46</v>
      </c>
      <c r="C55" s="139"/>
      <c r="D55" s="139"/>
      <c r="E55" s="140"/>
      <c r="F55" s="85"/>
      <c r="G55" s="12"/>
      <c r="H55" s="12"/>
      <c r="I55" s="12"/>
    </row>
    <row r="56" spans="2:9" ht="14" x14ac:dyDescent="0.3">
      <c r="B56" s="138"/>
      <c r="C56" s="139"/>
      <c r="D56" s="139"/>
      <c r="E56" s="140"/>
      <c r="F56" s="85"/>
      <c r="G56" s="12"/>
      <c r="H56" s="12"/>
      <c r="I56" s="12"/>
    </row>
    <row r="59" spans="2:9" ht="13" x14ac:dyDescent="0.25">
      <c r="B59" s="48" t="s">
        <v>47</v>
      </c>
    </row>
  </sheetData>
  <mergeCells count="32">
    <mergeCell ref="B37:E37"/>
    <mergeCell ref="B38:E38"/>
    <mergeCell ref="B36:E36"/>
    <mergeCell ref="B1:E1"/>
    <mergeCell ref="B2:E2"/>
    <mergeCell ref="B3:E3"/>
    <mergeCell ref="B28:E28"/>
    <mergeCell ref="B29:E29"/>
    <mergeCell ref="B30:E30"/>
    <mergeCell ref="B31:E31"/>
    <mergeCell ref="B32:E32"/>
    <mergeCell ref="B33:E33"/>
    <mergeCell ref="B34:E34"/>
    <mergeCell ref="B35:E35"/>
    <mergeCell ref="B39:E39"/>
    <mergeCell ref="B40:E40"/>
    <mergeCell ref="B41:E41"/>
    <mergeCell ref="F44:G44"/>
    <mergeCell ref="B45:E45"/>
    <mergeCell ref="B42:E42"/>
    <mergeCell ref="B44:E44"/>
    <mergeCell ref="B46:E46"/>
    <mergeCell ref="B47:E47"/>
    <mergeCell ref="B55:E55"/>
    <mergeCell ref="B48:E48"/>
    <mergeCell ref="B56:E56"/>
    <mergeCell ref="B49:E49"/>
    <mergeCell ref="B50:E50"/>
    <mergeCell ref="B51:E51"/>
    <mergeCell ref="B52:E52"/>
    <mergeCell ref="B53:E53"/>
    <mergeCell ref="B54:E54"/>
  </mergeCells>
  <dataValidations count="1">
    <dataValidation type="whole" errorStyle="warning" operator="equal" allowBlank="1" showInputMessage="1" showErrorMessage="1" errorTitle="Start/End Balance" error="End Balance of Prior Reporting Period should be Starting Balance of Current Reporting Period" sqref="D7" xr:uid="{32EF8EDB-8D7F-4314-B657-931F022B6FBD}">
      <formula1>C26</formula1>
    </dataValidation>
  </dataValidations>
  <printOptions headings="1"/>
  <pageMargins left="0.27" right="0.26" top="1" bottom="1" header="0.5" footer="0.5"/>
  <pageSetup scale="91" orientation="landscape" r:id="rId1"/>
  <headerFooter alignWithMargins="0">
    <oddHeader>&amp;C Individual IOU (Table 1) -SOMAH Program IOU Semi-Annual Administrative Expense Report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8E59-088B-4812-B765-4FCA3B2C6067}">
  <sheetPr>
    <pageSetUpPr fitToPage="1"/>
  </sheetPr>
  <dimension ref="B1:K59"/>
  <sheetViews>
    <sheetView zoomScale="70" zoomScaleNormal="70" workbookViewId="0">
      <pane xSplit="2" ySplit="5" topLeftCell="C11" activePane="bottomRight" state="frozen"/>
      <selection pane="topRight" sqref="A1:B1"/>
      <selection pane="bottomLeft" sqref="A1:B1"/>
      <selection pane="bottomRight" activeCell="C18" sqref="C18"/>
    </sheetView>
  </sheetViews>
  <sheetFormatPr defaultRowHeight="12.5" x14ac:dyDescent="0.25"/>
  <cols>
    <col min="1" max="1" width="4.1796875" customWidth="1"/>
    <col min="2" max="2" width="79.1796875" style="8" customWidth="1"/>
    <col min="3" max="4" width="31.81640625" style="67" customWidth="1"/>
    <col min="5" max="5" width="27.81640625" customWidth="1"/>
    <col min="6" max="6" width="46.1796875" style="84" customWidth="1"/>
    <col min="7" max="10" width="9.1796875" customWidth="1"/>
  </cols>
  <sheetData>
    <row r="1" spans="2:9" ht="18" x14ac:dyDescent="0.4">
      <c r="B1" s="147" t="s">
        <v>70</v>
      </c>
      <c r="C1" s="148"/>
      <c r="D1" s="148"/>
      <c r="E1" s="149"/>
    </row>
    <row r="2" spans="2:9" ht="18" x14ac:dyDescent="0.4">
      <c r="B2" s="150" t="s">
        <v>52</v>
      </c>
      <c r="C2" s="151"/>
      <c r="D2" s="152"/>
      <c r="E2" s="153"/>
    </row>
    <row r="3" spans="2:9" ht="18.5" thickBot="1" x14ac:dyDescent="0.45">
      <c r="B3" s="154" t="s">
        <v>67</v>
      </c>
      <c r="C3" s="155"/>
      <c r="D3" s="155"/>
      <c r="E3" s="156"/>
    </row>
    <row r="4" spans="2:9" ht="28" x14ac:dyDescent="0.3">
      <c r="B4" s="10"/>
      <c r="C4" s="49" t="s">
        <v>2</v>
      </c>
      <c r="D4" s="49" t="s">
        <v>3</v>
      </c>
      <c r="E4" s="11" t="s">
        <v>4</v>
      </c>
      <c r="F4" s="86" t="s">
        <v>5</v>
      </c>
      <c r="G4" s="12"/>
      <c r="H4" s="12"/>
      <c r="I4" s="12"/>
    </row>
    <row r="5" spans="2:9" ht="14.5" thickBot="1" x14ac:dyDescent="0.35">
      <c r="B5" s="13" t="s">
        <v>6</v>
      </c>
      <c r="C5" s="50"/>
      <c r="D5" s="51"/>
      <c r="E5" s="14"/>
      <c r="F5" s="86"/>
      <c r="G5" s="12"/>
      <c r="H5" s="12"/>
      <c r="I5" s="12"/>
    </row>
    <row r="6" spans="2:9" ht="30" customHeight="1" x14ac:dyDescent="0.3">
      <c r="B6" s="72" t="s">
        <v>7</v>
      </c>
      <c r="C6" s="101">
        <v>1849411.0799999998</v>
      </c>
      <c r="D6" s="16">
        <v>1835698.53</v>
      </c>
      <c r="E6" s="17"/>
      <c r="F6" s="85"/>
      <c r="G6" s="12"/>
      <c r="H6" s="12"/>
      <c r="I6" s="12"/>
    </row>
    <row r="7" spans="2:9" ht="30" customHeight="1" x14ac:dyDescent="0.3">
      <c r="B7" s="73" t="s">
        <v>8</v>
      </c>
      <c r="C7" s="102">
        <v>7274.231720866841</v>
      </c>
      <c r="D7" s="106">
        <v>8230.3561438422312</v>
      </c>
      <c r="E7" s="18"/>
      <c r="F7" s="85"/>
      <c r="G7" s="12"/>
      <c r="H7" s="12"/>
      <c r="I7" s="12"/>
    </row>
    <row r="8" spans="2:9" ht="30" customHeight="1" thickBot="1" x14ac:dyDescent="0.35">
      <c r="B8" s="19" t="s">
        <v>9</v>
      </c>
      <c r="C8" s="56"/>
      <c r="D8" s="56"/>
      <c r="E8" s="14"/>
      <c r="F8" s="85"/>
      <c r="G8" s="12"/>
      <c r="H8" s="12"/>
      <c r="I8" s="12"/>
    </row>
    <row r="9" spans="2:9" ht="30" customHeight="1" x14ac:dyDescent="0.3">
      <c r="B9" s="74" t="s">
        <v>10</v>
      </c>
      <c r="C9" s="110">
        <v>0</v>
      </c>
      <c r="D9" s="110">
        <v>446231</v>
      </c>
      <c r="E9" s="119"/>
      <c r="F9" s="85"/>
      <c r="G9" s="12"/>
      <c r="H9" s="12"/>
      <c r="I9" s="12"/>
    </row>
    <row r="10" spans="2:9" ht="30" customHeight="1" x14ac:dyDescent="0.3">
      <c r="B10" s="75" t="s">
        <v>11</v>
      </c>
      <c r="C10" s="101">
        <v>446231</v>
      </c>
      <c r="D10" s="110">
        <v>332410.98999999993</v>
      </c>
      <c r="E10" s="119"/>
      <c r="F10" s="85"/>
      <c r="G10" s="12"/>
      <c r="H10" s="12"/>
      <c r="I10" s="12"/>
    </row>
    <row r="11" spans="2:9" ht="30" customHeight="1" x14ac:dyDescent="0.3">
      <c r="B11" s="76" t="s">
        <v>12</v>
      </c>
      <c r="C11" s="102">
        <v>6152.82</v>
      </c>
      <c r="D11" s="106">
        <v>35902.369999999995</v>
      </c>
      <c r="E11" s="18"/>
      <c r="F11" s="85"/>
      <c r="G11" s="12"/>
      <c r="H11" s="12"/>
      <c r="I11" s="12"/>
    </row>
    <row r="12" spans="2:9" ht="30" customHeight="1" thickBot="1" x14ac:dyDescent="0.35">
      <c r="B12" s="77" t="s">
        <v>13</v>
      </c>
      <c r="C12" s="103"/>
      <c r="D12" s="116"/>
      <c r="E12" s="14"/>
      <c r="F12" s="85"/>
      <c r="G12" s="12"/>
      <c r="H12" s="12"/>
      <c r="I12" s="12"/>
    </row>
    <row r="13" spans="2:9" ht="30" customHeight="1" x14ac:dyDescent="0.3">
      <c r="B13" s="52" t="s">
        <v>14</v>
      </c>
      <c r="C13" s="52">
        <f>SUM(C9,C11,C12)</f>
        <v>6152.82</v>
      </c>
      <c r="D13" s="52">
        <f>SUM(D9,D11,D12)</f>
        <v>482133.37</v>
      </c>
      <c r="E13" s="17"/>
      <c r="F13" s="85"/>
      <c r="G13" s="12"/>
      <c r="H13" s="12"/>
      <c r="I13" s="12"/>
    </row>
    <row r="14" spans="2:9" ht="30" customHeight="1" thickBot="1" x14ac:dyDescent="0.35">
      <c r="B14" s="13" t="s">
        <v>15</v>
      </c>
      <c r="C14" s="50"/>
      <c r="D14" s="51"/>
      <c r="E14" s="14"/>
      <c r="F14" s="85"/>
      <c r="G14" s="12"/>
      <c r="H14" s="12"/>
      <c r="I14" s="12"/>
    </row>
    <row r="15" spans="2:9" ht="30" customHeight="1" x14ac:dyDescent="0.3">
      <c r="B15" s="72" t="s">
        <v>16</v>
      </c>
      <c r="C15" s="111">
        <v>632.43000000000006</v>
      </c>
      <c r="D15" s="122">
        <v>699.87</v>
      </c>
      <c r="E15" s="122">
        <f>((D15-C15)/C15)*(D15)+D15</f>
        <v>774.50155258289442</v>
      </c>
      <c r="F15" s="85"/>
      <c r="G15" s="12"/>
      <c r="H15" s="12"/>
      <c r="I15" s="12"/>
    </row>
    <row r="16" spans="2:9" ht="30" customHeight="1" x14ac:dyDescent="0.3">
      <c r="B16" s="76" t="s">
        <v>17</v>
      </c>
      <c r="C16" s="112">
        <v>1634.1700000000019</v>
      </c>
      <c r="D16" s="123">
        <v>1281.5</v>
      </c>
      <c r="E16" s="122">
        <f>((D16-C16)/C16)*(D16)+D16</f>
        <v>1004.9396635600935</v>
      </c>
      <c r="F16" s="85"/>
      <c r="G16" s="12"/>
      <c r="H16" s="12"/>
      <c r="I16" s="12"/>
    </row>
    <row r="17" spans="2:11" ht="30" customHeight="1" thickBot="1" x14ac:dyDescent="0.35">
      <c r="B17" s="77" t="s">
        <v>18</v>
      </c>
      <c r="C17" s="113">
        <v>0</v>
      </c>
      <c r="D17" s="124">
        <v>0</v>
      </c>
      <c r="E17" s="124"/>
      <c r="F17" s="85"/>
      <c r="G17" s="12"/>
      <c r="H17" s="12"/>
      <c r="I17" s="12"/>
    </row>
    <row r="18" spans="2:11" ht="30" customHeight="1" x14ac:dyDescent="0.3">
      <c r="B18" s="78" t="s">
        <v>19</v>
      </c>
      <c r="C18" s="59">
        <f>SUM(C15:C17)</f>
        <v>2266.6000000000022</v>
      </c>
      <c r="D18" s="59">
        <f>SUM(D15:D17)</f>
        <v>1981.37</v>
      </c>
      <c r="E18" s="59">
        <f>SUM(E15:E17)</f>
        <v>1779.441216142988</v>
      </c>
      <c r="F18" s="85"/>
      <c r="G18" s="12"/>
      <c r="H18" s="12"/>
      <c r="I18" s="12"/>
    </row>
    <row r="19" spans="2:11" ht="30" customHeight="1" thickBot="1" x14ac:dyDescent="0.35">
      <c r="B19" s="13" t="s">
        <v>20</v>
      </c>
      <c r="C19" s="50"/>
      <c r="D19" s="51"/>
      <c r="E19" s="15"/>
      <c r="F19" s="85"/>
      <c r="G19" s="12"/>
      <c r="H19" s="12"/>
      <c r="I19" s="12"/>
    </row>
    <row r="20" spans="2:11" ht="30" customHeight="1" x14ac:dyDescent="0.3">
      <c r="B20" s="79" t="s">
        <v>21</v>
      </c>
      <c r="C20" s="52">
        <v>0</v>
      </c>
      <c r="D20" s="53">
        <v>0</v>
      </c>
      <c r="E20" s="23"/>
      <c r="F20" s="85"/>
      <c r="G20" s="12"/>
      <c r="H20" s="12"/>
      <c r="I20" s="12"/>
    </row>
    <row r="21" spans="2:11" ht="30" customHeight="1" thickBot="1" x14ac:dyDescent="0.35">
      <c r="B21" s="24" t="s">
        <v>22</v>
      </c>
      <c r="C21" s="56"/>
      <c r="D21" s="56"/>
      <c r="E21" s="20"/>
      <c r="F21" s="85"/>
      <c r="G21" s="12"/>
      <c r="H21" s="12"/>
      <c r="I21" s="12"/>
    </row>
    <row r="22" spans="2:11" ht="30" customHeight="1" x14ac:dyDescent="0.3">
      <c r="B22" s="79" t="s">
        <v>23</v>
      </c>
      <c r="C22" s="114">
        <v>0</v>
      </c>
      <c r="D22" s="114">
        <v>0</v>
      </c>
      <c r="E22" s="25"/>
      <c r="F22" s="85"/>
      <c r="G22" s="12"/>
      <c r="H22" s="12"/>
      <c r="I22" s="12"/>
    </row>
    <row r="23" spans="2:11" ht="30" customHeight="1" x14ac:dyDescent="0.3">
      <c r="B23" s="80" t="s">
        <v>24</v>
      </c>
      <c r="C23" s="115">
        <v>17598.77</v>
      </c>
      <c r="D23" s="115">
        <v>8244.77</v>
      </c>
      <c r="E23" s="27"/>
      <c r="F23" s="87"/>
      <c r="G23" s="12"/>
      <c r="H23" s="12"/>
      <c r="I23" s="12"/>
    </row>
    <row r="24" spans="2:11" ht="30" customHeight="1" thickBot="1" x14ac:dyDescent="0.35">
      <c r="B24" s="13" t="s">
        <v>25</v>
      </c>
      <c r="C24" s="62"/>
      <c r="D24" s="62"/>
      <c r="E24" s="28"/>
      <c r="F24" s="85"/>
      <c r="G24" s="12"/>
      <c r="H24" s="12"/>
      <c r="I24" s="12"/>
    </row>
    <row r="25" spans="2:11" ht="30" customHeight="1" x14ac:dyDescent="0.3">
      <c r="B25" s="81" t="s">
        <v>26</v>
      </c>
      <c r="C25" s="92">
        <f>C6+C13-SUM(C18,C20,C22,C23)</f>
        <v>1835698.5299999998</v>
      </c>
      <c r="D25" s="92">
        <f>D6+D13-SUM(D18,D20,D22,D23)</f>
        <v>2307605.7599999998</v>
      </c>
      <c r="E25" s="93"/>
      <c r="F25" s="85"/>
      <c r="G25" s="12"/>
      <c r="H25" s="12"/>
      <c r="I25" s="12"/>
    </row>
    <row r="26" spans="2:11" ht="30" customHeight="1" thickBot="1" x14ac:dyDescent="0.35">
      <c r="B26" s="81" t="s">
        <v>27</v>
      </c>
      <c r="C26" s="64">
        <f>C7-C20</f>
        <v>7274.231720866841</v>
      </c>
      <c r="D26" s="64">
        <f>D7-D20</f>
        <v>8230.3561438422312</v>
      </c>
      <c r="E26" s="31"/>
      <c r="F26" s="85"/>
      <c r="G26" s="12"/>
      <c r="H26" s="12"/>
      <c r="I26" s="12"/>
    </row>
    <row r="27" spans="2:11" ht="14.5" thickBot="1" x14ac:dyDescent="0.35">
      <c r="B27" s="32"/>
      <c r="C27" s="65"/>
      <c r="D27" s="65"/>
      <c r="E27" s="34"/>
      <c r="F27" s="85"/>
      <c r="G27" s="12"/>
      <c r="H27" s="12"/>
      <c r="I27" s="12"/>
    </row>
    <row r="28" spans="2:11" s="9" customFormat="1" ht="16" thickBot="1" x14ac:dyDescent="0.4">
      <c r="B28" s="174" t="s">
        <v>98</v>
      </c>
      <c r="C28" s="175"/>
      <c r="D28" s="175"/>
      <c r="E28" s="176"/>
      <c r="F28" s="85"/>
      <c r="G28" s="12"/>
      <c r="H28" s="12"/>
      <c r="I28" s="12"/>
    </row>
    <row r="29" spans="2:11" s="9" customFormat="1" ht="14.5" customHeight="1" x14ac:dyDescent="0.35">
      <c r="B29" s="177" t="s">
        <v>28</v>
      </c>
      <c r="C29" s="178"/>
      <c r="D29" s="178"/>
      <c r="E29" s="179"/>
      <c r="F29" s="85"/>
      <c r="G29" s="12"/>
      <c r="H29" s="12"/>
      <c r="I29" s="12"/>
    </row>
    <row r="30" spans="2:11" s="9" customFormat="1" ht="14.5" customHeight="1" x14ac:dyDescent="0.35">
      <c r="B30" s="171" t="s">
        <v>29</v>
      </c>
      <c r="C30" s="172"/>
      <c r="D30" s="172"/>
      <c r="E30" s="173"/>
      <c r="F30" s="85"/>
      <c r="G30" s="12"/>
      <c r="H30" s="36"/>
      <c r="I30" s="36"/>
      <c r="J30" s="36"/>
      <c r="K30" s="36"/>
    </row>
    <row r="31" spans="2:11" s="9" customFormat="1" ht="14.5" customHeight="1" x14ac:dyDescent="0.35">
      <c r="B31" s="168" t="s">
        <v>30</v>
      </c>
      <c r="C31" s="169"/>
      <c r="D31" s="169"/>
      <c r="E31" s="170"/>
      <c r="F31" s="85"/>
      <c r="G31" s="12"/>
      <c r="H31" s="12"/>
      <c r="I31" s="12"/>
    </row>
    <row r="32" spans="2:11" s="9" customFormat="1" ht="14.5" customHeight="1" x14ac:dyDescent="0.35">
      <c r="B32" s="168" t="s">
        <v>31</v>
      </c>
      <c r="C32" s="169"/>
      <c r="D32" s="169"/>
      <c r="E32" s="170"/>
      <c r="F32" s="85"/>
      <c r="G32" s="12"/>
      <c r="H32" s="12"/>
      <c r="I32" s="12"/>
    </row>
    <row r="33" spans="2:9" s="9" customFormat="1" ht="14.5" customHeight="1" x14ac:dyDescent="0.35">
      <c r="B33" s="168" t="s">
        <v>32</v>
      </c>
      <c r="C33" s="169"/>
      <c r="D33" s="169"/>
      <c r="E33" s="170"/>
      <c r="F33" s="85"/>
      <c r="G33" s="12"/>
      <c r="H33" s="12"/>
      <c r="I33" s="12"/>
    </row>
    <row r="34" spans="2:9" s="9" customFormat="1" ht="14.5" customHeight="1" x14ac:dyDescent="0.35">
      <c r="B34" s="164" t="s">
        <v>33</v>
      </c>
      <c r="C34" s="165"/>
      <c r="D34" s="165"/>
      <c r="E34" s="166"/>
      <c r="F34" s="85"/>
      <c r="G34" s="12"/>
      <c r="H34" s="12"/>
      <c r="I34" s="12"/>
    </row>
    <row r="35" spans="2:9" s="9" customFormat="1" ht="14.5" customHeight="1" x14ac:dyDescent="0.35">
      <c r="B35" s="168" t="s">
        <v>34</v>
      </c>
      <c r="C35" s="169"/>
      <c r="D35" s="169"/>
      <c r="E35" s="170"/>
      <c r="F35" s="85"/>
      <c r="G35" s="12"/>
      <c r="H35" s="12"/>
      <c r="I35" s="12"/>
    </row>
    <row r="36" spans="2:9" s="9" customFormat="1" ht="14.5" customHeight="1" x14ac:dyDescent="0.35">
      <c r="B36" s="168" t="s">
        <v>35</v>
      </c>
      <c r="C36" s="169"/>
      <c r="D36" s="169"/>
      <c r="E36" s="170"/>
      <c r="F36" s="85"/>
      <c r="G36" s="12"/>
      <c r="H36" s="12"/>
      <c r="I36" s="12"/>
    </row>
    <row r="37" spans="2:9" s="9" customFormat="1" ht="14.5" customHeight="1" x14ac:dyDescent="0.35">
      <c r="B37" s="168" t="s">
        <v>36</v>
      </c>
      <c r="C37" s="169"/>
      <c r="D37" s="169"/>
      <c r="E37" s="170"/>
      <c r="F37" s="85"/>
      <c r="G37" s="12"/>
      <c r="H37" s="12"/>
      <c r="I37" s="12"/>
    </row>
    <row r="38" spans="2:9" s="9" customFormat="1" ht="14.5" customHeight="1" x14ac:dyDescent="0.35">
      <c r="B38" s="171" t="s">
        <v>37</v>
      </c>
      <c r="C38" s="172"/>
      <c r="D38" s="172"/>
      <c r="E38" s="173"/>
      <c r="F38" s="85"/>
      <c r="G38" s="12"/>
      <c r="H38" s="12"/>
      <c r="I38" s="12"/>
    </row>
    <row r="39" spans="2:9" s="9" customFormat="1" ht="14.5" customHeight="1" x14ac:dyDescent="0.35">
      <c r="B39" s="164" t="s">
        <v>38</v>
      </c>
      <c r="C39" s="165"/>
      <c r="D39" s="165"/>
      <c r="E39" s="166"/>
      <c r="F39" s="85"/>
      <c r="G39" s="12"/>
      <c r="H39" s="12"/>
      <c r="I39" s="12"/>
    </row>
    <row r="40" spans="2:9" s="9" customFormat="1" ht="14.5" customHeight="1" x14ac:dyDescent="0.35">
      <c r="B40" s="164" t="s">
        <v>39</v>
      </c>
      <c r="C40" s="165"/>
      <c r="D40" s="165"/>
      <c r="E40" s="166"/>
      <c r="F40" s="85"/>
      <c r="G40" s="12"/>
      <c r="H40" s="12"/>
      <c r="I40" s="12"/>
    </row>
    <row r="41" spans="2:9" s="9" customFormat="1" ht="14.5" customHeight="1" x14ac:dyDescent="0.35">
      <c r="B41" s="164" t="s">
        <v>40</v>
      </c>
      <c r="C41" s="165"/>
      <c r="D41" s="165"/>
      <c r="E41" s="166"/>
      <c r="F41" s="85"/>
      <c r="G41" s="12"/>
      <c r="H41" s="12"/>
      <c r="I41" s="12"/>
    </row>
    <row r="42" spans="2:9" s="9" customFormat="1" ht="14.5" customHeight="1" x14ac:dyDescent="0.35">
      <c r="B42" s="164" t="s">
        <v>41</v>
      </c>
      <c r="C42" s="165"/>
      <c r="D42" s="165"/>
      <c r="E42" s="166"/>
      <c r="F42" s="85"/>
      <c r="G42" s="12"/>
      <c r="H42" s="12"/>
      <c r="I42" s="12"/>
    </row>
    <row r="43" spans="2:9" s="9" customFormat="1" ht="16" thickBot="1" x14ac:dyDescent="0.4">
      <c r="B43" s="35"/>
      <c r="C43" s="66"/>
      <c r="D43" s="66"/>
      <c r="E43" s="12"/>
      <c r="F43" s="85"/>
      <c r="G43" s="12"/>
      <c r="H43" s="12"/>
      <c r="I43" s="12"/>
    </row>
    <row r="44" spans="2:9" s="9" customFormat="1" ht="16" thickBot="1" x14ac:dyDescent="0.4">
      <c r="B44" s="142" t="s">
        <v>97</v>
      </c>
      <c r="C44" s="143"/>
      <c r="D44" s="143"/>
      <c r="E44" s="144"/>
      <c r="F44" s="167"/>
      <c r="G44" s="163"/>
      <c r="H44" s="12"/>
      <c r="I44" s="12"/>
    </row>
    <row r="45" spans="2:9" s="9" customFormat="1" ht="15.5" x14ac:dyDescent="0.35">
      <c r="B45" s="138" t="s">
        <v>42</v>
      </c>
      <c r="C45" s="139"/>
      <c r="D45" s="139"/>
      <c r="E45" s="140"/>
      <c r="F45" s="85"/>
      <c r="G45" s="12"/>
      <c r="H45" s="12"/>
      <c r="I45" s="12"/>
    </row>
    <row r="46" spans="2:9" s="9" customFormat="1" ht="15.5" x14ac:dyDescent="0.35">
      <c r="B46" s="135" t="s">
        <v>79</v>
      </c>
      <c r="C46" s="136"/>
      <c r="D46" s="136"/>
      <c r="E46" s="137"/>
      <c r="F46" s="85"/>
      <c r="G46" s="12"/>
      <c r="H46" s="12"/>
      <c r="I46" s="12"/>
    </row>
    <row r="47" spans="2:9" s="9" customFormat="1" ht="15.5" x14ac:dyDescent="0.35">
      <c r="B47" s="138" t="s">
        <v>43</v>
      </c>
      <c r="C47" s="139"/>
      <c r="D47" s="139"/>
      <c r="E47" s="140"/>
      <c r="F47" s="85"/>
      <c r="G47" s="12"/>
      <c r="H47" s="12"/>
      <c r="I47" s="12"/>
    </row>
    <row r="48" spans="2:9" s="9" customFormat="1" ht="27.5" customHeight="1" x14ac:dyDescent="0.35">
      <c r="B48" s="135" t="s">
        <v>80</v>
      </c>
      <c r="C48" s="136"/>
      <c r="D48" s="136"/>
      <c r="E48" s="137"/>
      <c r="F48" s="85"/>
      <c r="G48" s="12"/>
      <c r="H48" s="12"/>
      <c r="I48" s="12"/>
    </row>
    <row r="49" spans="2:9" ht="14" x14ac:dyDescent="0.3">
      <c r="B49" s="138" t="s">
        <v>44</v>
      </c>
      <c r="C49" s="139"/>
      <c r="D49" s="139"/>
      <c r="E49" s="140"/>
      <c r="F49" s="85"/>
      <c r="G49" s="12"/>
      <c r="H49" s="12"/>
      <c r="I49" s="12"/>
    </row>
    <row r="50" spans="2:9" ht="14" x14ac:dyDescent="0.3">
      <c r="B50" s="138"/>
      <c r="C50" s="139"/>
      <c r="D50" s="139"/>
      <c r="E50" s="140"/>
      <c r="F50" s="85"/>
      <c r="G50" s="12"/>
      <c r="H50" s="12"/>
      <c r="I50" s="12"/>
    </row>
    <row r="51" spans="2:9" ht="14" x14ac:dyDescent="0.3">
      <c r="B51" s="138" t="s">
        <v>49</v>
      </c>
      <c r="C51" s="139"/>
      <c r="D51" s="139"/>
      <c r="E51" s="140"/>
      <c r="F51" s="85"/>
      <c r="G51" s="12"/>
      <c r="H51" s="12"/>
      <c r="I51" s="12"/>
    </row>
    <row r="52" spans="2:9" ht="14" x14ac:dyDescent="0.3">
      <c r="B52" s="138"/>
      <c r="C52" s="139"/>
      <c r="D52" s="139"/>
      <c r="E52" s="140"/>
      <c r="F52" s="85"/>
      <c r="G52" s="12"/>
      <c r="H52" s="12"/>
      <c r="I52" s="12"/>
    </row>
    <row r="53" spans="2:9" ht="14" x14ac:dyDescent="0.3">
      <c r="B53" s="138" t="s">
        <v>45</v>
      </c>
      <c r="C53" s="139"/>
      <c r="D53" s="139"/>
      <c r="E53" s="140"/>
      <c r="F53" s="85"/>
      <c r="G53" s="12"/>
      <c r="H53" s="12"/>
      <c r="I53" s="12"/>
    </row>
    <row r="54" spans="2:9" ht="14" x14ac:dyDescent="0.3">
      <c r="B54" s="138"/>
      <c r="C54" s="139"/>
      <c r="D54" s="139"/>
      <c r="E54" s="140"/>
      <c r="F54" s="85"/>
      <c r="G54" s="12"/>
      <c r="H54" s="12"/>
      <c r="I54" s="12"/>
    </row>
    <row r="55" spans="2:9" ht="14" x14ac:dyDescent="0.25">
      <c r="B55" s="138" t="s">
        <v>46</v>
      </c>
      <c r="C55" s="139"/>
      <c r="D55" s="139"/>
      <c r="E55" s="140"/>
    </row>
    <row r="56" spans="2:9" ht="60" customHeight="1" x14ac:dyDescent="0.25">
      <c r="B56" s="135" t="s">
        <v>81</v>
      </c>
      <c r="C56" s="136"/>
      <c r="D56" s="136"/>
      <c r="E56" s="137"/>
    </row>
    <row r="57" spans="2:9" ht="14" x14ac:dyDescent="0.25">
      <c r="B57" s="109"/>
      <c r="C57" s="109"/>
      <c r="D57" s="109"/>
      <c r="E57" s="109"/>
    </row>
    <row r="59" spans="2:9" ht="13" x14ac:dyDescent="0.25">
      <c r="B59" s="48" t="s">
        <v>47</v>
      </c>
    </row>
  </sheetData>
  <mergeCells count="32">
    <mergeCell ref="B39:E39"/>
    <mergeCell ref="B37:E37"/>
    <mergeCell ref="B38:E38"/>
    <mergeCell ref="B36:E36"/>
    <mergeCell ref="B1:E1"/>
    <mergeCell ref="B2:E2"/>
    <mergeCell ref="B3:E3"/>
    <mergeCell ref="B28:E28"/>
    <mergeCell ref="B29:E29"/>
    <mergeCell ref="B30:E30"/>
    <mergeCell ref="B31:E31"/>
    <mergeCell ref="B32:E32"/>
    <mergeCell ref="B33:E33"/>
    <mergeCell ref="B34:E34"/>
    <mergeCell ref="B35:E35"/>
    <mergeCell ref="B40:E40"/>
    <mergeCell ref="B41:E41"/>
    <mergeCell ref="F44:G44"/>
    <mergeCell ref="B42:E42"/>
    <mergeCell ref="B44:E44"/>
    <mergeCell ref="B55:E55"/>
    <mergeCell ref="B56:E56"/>
    <mergeCell ref="B46:E46"/>
    <mergeCell ref="B45:E45"/>
    <mergeCell ref="B53:E53"/>
    <mergeCell ref="B54:E54"/>
    <mergeCell ref="B47:E47"/>
    <mergeCell ref="B48:E48"/>
    <mergeCell ref="B49:E49"/>
    <mergeCell ref="B50:E50"/>
    <mergeCell ref="B51:E51"/>
    <mergeCell ref="B52:E52"/>
  </mergeCells>
  <dataValidations count="1">
    <dataValidation type="whole" errorStyle="warning" operator="equal" allowBlank="1" showInputMessage="1" showErrorMessage="1" errorTitle="Start/End Balance" error="End Balance of Prior Reporting Period should be Starting Balance of Current Reporting Period" sqref="D7" xr:uid="{4C788DD9-4D88-4632-B8A9-C7579FD4A951}">
      <formula1>C26</formula1>
    </dataValidation>
  </dataValidations>
  <printOptions headings="1"/>
  <pageMargins left="0.27" right="0.26" top="1" bottom="1" header="0.5" footer="0.5"/>
  <pageSetup scale="91" orientation="landscape" r:id="rId1"/>
  <headerFooter alignWithMargins="0">
    <oddHeader>&amp;C Individual IOU (Table 1) -SOMAH Program IOU Semi-Annual Administrative Expense Report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D01D-3950-4E4D-AE2F-1C1399E87A8C}">
  <sheetPr>
    <pageSetUpPr fitToPage="1"/>
  </sheetPr>
  <dimension ref="B1:F44"/>
  <sheetViews>
    <sheetView zoomScale="70" zoomScaleNormal="70" workbookViewId="0">
      <selection activeCell="B1" sqref="B1:E44"/>
    </sheetView>
  </sheetViews>
  <sheetFormatPr defaultRowHeight="12.5" x14ac:dyDescent="0.25"/>
  <cols>
    <col min="1" max="1" width="8.81640625"/>
    <col min="2" max="2" width="79.1796875" customWidth="1"/>
    <col min="3" max="3" width="28.453125" customWidth="1"/>
    <col min="4" max="4" width="25" customWidth="1"/>
    <col min="5" max="5" width="24.453125" customWidth="1"/>
    <col min="6" max="6" width="46.1796875" style="89" customWidth="1"/>
  </cols>
  <sheetData>
    <row r="1" spans="2:6" ht="15.5" x14ac:dyDescent="0.35">
      <c r="B1" s="180" t="s">
        <v>71</v>
      </c>
      <c r="C1" s="181"/>
      <c r="D1" s="181"/>
      <c r="E1" s="182"/>
    </row>
    <row r="2" spans="2:6" ht="15.5" x14ac:dyDescent="0.35">
      <c r="B2" s="183" t="s">
        <v>53</v>
      </c>
      <c r="C2" s="184"/>
      <c r="D2" s="185"/>
      <c r="E2" s="186"/>
    </row>
    <row r="3" spans="2:6" ht="15.5" x14ac:dyDescent="0.35">
      <c r="B3" s="187" t="s">
        <v>72</v>
      </c>
      <c r="C3" s="188"/>
      <c r="D3" s="188"/>
      <c r="E3" s="189"/>
    </row>
    <row r="4" spans="2:6" ht="32.5" customHeight="1" x14ac:dyDescent="0.3">
      <c r="B4" s="125"/>
      <c r="C4" s="11" t="s">
        <v>2</v>
      </c>
      <c r="D4" s="11" t="s">
        <v>3</v>
      </c>
      <c r="E4" s="126" t="s">
        <v>4</v>
      </c>
      <c r="F4" s="86" t="s">
        <v>5</v>
      </c>
    </row>
    <row r="5" spans="2:6" ht="26.75" customHeight="1" thickBot="1" x14ac:dyDescent="0.35">
      <c r="B5" s="13" t="s">
        <v>6</v>
      </c>
      <c r="C5" s="14"/>
      <c r="D5" s="15"/>
      <c r="E5" s="14"/>
      <c r="F5" s="86"/>
    </row>
    <row r="6" spans="2:6" ht="30" customHeight="1" x14ac:dyDescent="0.3">
      <c r="B6" s="37" t="s">
        <v>7</v>
      </c>
      <c r="C6" s="52">
        <f>SUM('Per IOU (Table 1)_PGE:Per IOU (Table 5)_Liberty'!C6)</f>
        <v>476477587.69999999</v>
      </c>
      <c r="D6" s="52">
        <f>SUM('Per IOU (Table 1)_PGE:Per IOU (Table 5)_Liberty'!D6)</f>
        <v>558342881.50999999</v>
      </c>
      <c r="E6" s="17"/>
    </row>
    <row r="7" spans="2:6" ht="30" customHeight="1" x14ac:dyDescent="0.3">
      <c r="B7" s="38" t="s">
        <v>8</v>
      </c>
      <c r="C7" s="52">
        <f>SUM('Per IOU (Table 1)_PGE:Per IOU (Table 5)_Liberty'!C7)</f>
        <v>958475.58993497584</v>
      </c>
      <c r="D7" s="52">
        <f>SUM('Per IOU (Table 1)_PGE:Per IOU (Table 5)_Liberty'!D7)</f>
        <v>1713947.3024500848</v>
      </c>
      <c r="E7" s="18"/>
    </row>
    <row r="8" spans="2:6" ht="30" customHeight="1" thickBot="1" x14ac:dyDescent="0.35">
      <c r="B8" s="39" t="s">
        <v>9</v>
      </c>
      <c r="C8" s="20"/>
      <c r="D8" s="21"/>
      <c r="E8" s="14"/>
    </row>
    <row r="9" spans="2:6" ht="30" customHeight="1" x14ac:dyDescent="0.3">
      <c r="B9" s="40" t="s">
        <v>10</v>
      </c>
      <c r="C9" s="52">
        <f>SUM('Per IOU (Table 1)_PGE:Per IOU (Table 5)_Liberty'!C9)</f>
        <v>97202740.435000002</v>
      </c>
      <c r="D9" s="52">
        <f>SUM('Per IOU (Table 1)_PGE:Per IOU (Table 5)_Liberty'!D9)</f>
        <v>39336516.864999995</v>
      </c>
      <c r="E9" s="52">
        <f>SUM('Per IOU (Table 1)_PGE:Per IOU (Table 5)_Liberty'!E9)</f>
        <v>23683151.690000001</v>
      </c>
    </row>
    <row r="10" spans="2:6" ht="30" customHeight="1" x14ac:dyDescent="0.3">
      <c r="B10" s="41" t="s">
        <v>11</v>
      </c>
      <c r="C10" s="52">
        <f>SUM('Per IOU (Table 1)_PGE:Per IOU (Table 5)_Liberty'!C10)</f>
        <v>113095197.3</v>
      </c>
      <c r="D10" s="52">
        <f>SUM('Per IOU (Table 1)_PGE:Per IOU (Table 5)_Liberty'!D10)</f>
        <v>44555422.100000001</v>
      </c>
      <c r="E10" s="52">
        <f>SUM('Per IOU (Table 1)_PGE:Per IOU (Table 5)_Liberty'!E10)</f>
        <v>895145</v>
      </c>
    </row>
    <row r="11" spans="2:6" ht="30" customHeight="1" x14ac:dyDescent="0.3">
      <c r="B11" s="42" t="s">
        <v>12</v>
      </c>
      <c r="C11" s="54">
        <f>SUM('Per IOU (Table 1)_PGE:Per IOU (Table 5)_Liberty'!C11)</f>
        <v>1434953.4600000002</v>
      </c>
      <c r="D11" s="55">
        <f>SUM('Per IOU (Table 1)_PGE:Per IOU (Table 5)_Liberty'!D11)</f>
        <v>8123517.4000000004</v>
      </c>
      <c r="E11" s="18"/>
    </row>
    <row r="12" spans="2:6" ht="30" customHeight="1" thickBot="1" x14ac:dyDescent="0.35">
      <c r="B12" s="43" t="s">
        <v>13</v>
      </c>
      <c r="C12" s="57">
        <f>SUM('Per IOU (Table 1)_PGE:Per IOU (Table 5)_Liberty'!C12)</f>
        <v>0</v>
      </c>
      <c r="D12" s="58">
        <f>SUM('Per IOU (Table 1)_PGE:Per IOU (Table 5)_Liberty'!D12)</f>
        <v>0</v>
      </c>
      <c r="E12" s="14"/>
    </row>
    <row r="13" spans="2:6" ht="30" customHeight="1" x14ac:dyDescent="0.3">
      <c r="B13" s="44" t="s">
        <v>14</v>
      </c>
      <c r="C13" s="53">
        <f>SUM(C9,C11,C12)</f>
        <v>98637693.894999996</v>
      </c>
      <c r="D13" s="53">
        <f>SUM(D9,D11,D12)</f>
        <v>47460034.264999993</v>
      </c>
      <c r="E13" s="17"/>
    </row>
    <row r="14" spans="2:6" ht="30" customHeight="1" thickBot="1" x14ac:dyDescent="0.35">
      <c r="B14" s="45" t="s">
        <v>15</v>
      </c>
      <c r="C14" s="14"/>
      <c r="D14" s="15"/>
      <c r="E14" s="14"/>
    </row>
    <row r="15" spans="2:6" ht="30" customHeight="1" x14ac:dyDescent="0.3">
      <c r="B15" s="37" t="s">
        <v>16</v>
      </c>
      <c r="C15" s="52">
        <f>SUM('Per IOU (Table 1)_PGE:Per IOU (Table 5)_Liberty'!C15)</f>
        <v>20539.480000000003</v>
      </c>
      <c r="D15" s="53">
        <f>SUM('Per IOU (Table 1)_PGE:Per IOU (Table 5)_Liberty'!D15)</f>
        <v>12530.850000000004</v>
      </c>
      <c r="E15" s="53">
        <f>SUM('Per IOU (Table 1)_PGE:Per IOU (Table 5)_Liberty'!E15)</f>
        <v>22574.501552582893</v>
      </c>
    </row>
    <row r="16" spans="2:6" ht="30" customHeight="1" x14ac:dyDescent="0.3">
      <c r="B16" s="42" t="s">
        <v>17</v>
      </c>
      <c r="C16" s="54">
        <f>SUM('Per IOU (Table 1)_PGE:Per IOU (Table 5)_Liberty'!C16)</f>
        <v>186964.65</v>
      </c>
      <c r="D16" s="55">
        <f>SUM('Per IOU (Table 1)_PGE:Per IOU (Table 5)_Liberty'!D16)</f>
        <v>224241.47</v>
      </c>
      <c r="E16" s="55">
        <f>SUM('Per IOU (Table 1)_PGE:Per IOU (Table 5)_Liberty'!E16)</f>
        <v>301558.93966356007</v>
      </c>
    </row>
    <row r="17" spans="2:5" ht="30" customHeight="1" thickBot="1" x14ac:dyDescent="0.35">
      <c r="B17" s="43" t="s">
        <v>18</v>
      </c>
      <c r="C17" s="57">
        <f>SUM('Per IOU (Table 1)_PGE:Per IOU (Table 5)_Liberty'!C17)</f>
        <v>65073.060000000005</v>
      </c>
      <c r="D17" s="58">
        <f>SUM('Per IOU (Table 1)_PGE:Per IOU (Table 5)_Liberty'!D17)</f>
        <v>201156.41999999998</v>
      </c>
      <c r="E17" s="58">
        <f>SUM('Per IOU (Table 1)_PGE:Per IOU (Table 5)_Liberty'!E17)</f>
        <v>222852</v>
      </c>
    </row>
    <row r="18" spans="2:5" ht="30" customHeight="1" x14ac:dyDescent="0.3">
      <c r="B18" s="46" t="s">
        <v>19</v>
      </c>
      <c r="C18" s="59">
        <f>SUM(C15:C17)</f>
        <v>272577.19</v>
      </c>
      <c r="D18" s="53">
        <f>SUM(D15:D17)</f>
        <v>437928.74</v>
      </c>
      <c r="E18" s="71">
        <f>SUM(E15:E17)</f>
        <v>546985.44121614296</v>
      </c>
    </row>
    <row r="19" spans="2:5" ht="30" customHeight="1" thickBot="1" x14ac:dyDescent="0.35">
      <c r="B19" s="45" t="s">
        <v>20</v>
      </c>
      <c r="C19" s="14"/>
      <c r="D19" s="15"/>
      <c r="E19" s="15"/>
    </row>
    <row r="20" spans="2:5" ht="30" customHeight="1" x14ac:dyDescent="0.3">
      <c r="B20" s="22" t="s">
        <v>21</v>
      </c>
      <c r="C20" s="52">
        <f>SUM('Per IOU (Table 1)_PGE:Per IOU (Table 5)_Liberty'!C20)</f>
        <v>10794.25</v>
      </c>
      <c r="D20" s="52">
        <f>SUM('Per IOU (Table 1)_PGE:Per IOU (Table 5)_Liberty'!D20)</f>
        <v>54525</v>
      </c>
      <c r="E20" s="23"/>
    </row>
    <row r="21" spans="2:5" ht="30" customHeight="1" thickBot="1" x14ac:dyDescent="0.35">
      <c r="B21" s="47" t="s">
        <v>22</v>
      </c>
      <c r="C21" s="20"/>
      <c r="D21" s="20"/>
      <c r="E21" s="20"/>
    </row>
    <row r="22" spans="2:5" ht="30" customHeight="1" x14ac:dyDescent="0.3">
      <c r="B22" s="22" t="s">
        <v>23</v>
      </c>
      <c r="C22" s="60">
        <f>SUM('Per IOU (Table 1)_PGE:Per IOU (Table 5)_Liberty'!C22)</f>
        <v>12518146</v>
      </c>
      <c r="D22" s="60">
        <f>SUM('Per IOU (Table 1)_PGE:Per IOU (Table 5)_Liberty'!D22)</f>
        <v>13004255.4</v>
      </c>
      <c r="E22" s="25"/>
    </row>
    <row r="23" spans="2:5" ht="30" customHeight="1" x14ac:dyDescent="0.3">
      <c r="B23" s="26" t="s">
        <v>24</v>
      </c>
      <c r="C23" s="61">
        <f>SUM('Per IOU (Table 1)_PGE:Per IOU (Table 5)_Liberty'!C23)</f>
        <v>3970882.56</v>
      </c>
      <c r="D23" s="61">
        <f>SUM('Per IOU (Table 1)_PGE:Per IOU (Table 5)_Liberty'!D23)</f>
        <v>3039712.7199999997</v>
      </c>
      <c r="E23" s="27"/>
    </row>
    <row r="24" spans="2:5" ht="30" customHeight="1" thickBot="1" x14ac:dyDescent="0.35">
      <c r="B24" s="45" t="s">
        <v>25</v>
      </c>
      <c r="C24" s="28"/>
      <c r="D24" s="28"/>
      <c r="E24" s="28"/>
    </row>
    <row r="25" spans="2:5" ht="30" customHeight="1" x14ac:dyDescent="0.3">
      <c r="B25" s="29" t="s">
        <v>26</v>
      </c>
      <c r="C25" s="63">
        <f>C6+C13-SUM(C18,C20,C22,C23)</f>
        <v>558342881.59500003</v>
      </c>
      <c r="D25" s="63">
        <f>D6+D13-SUM(D18,D20,D22,D23)</f>
        <v>589266493.91499996</v>
      </c>
      <c r="E25" s="30"/>
    </row>
    <row r="26" spans="2:5" ht="30" customHeight="1" x14ac:dyDescent="0.3">
      <c r="B26" s="127" t="s">
        <v>27</v>
      </c>
      <c r="C26" s="128">
        <f>C7-C20</f>
        <v>947681.33993497584</v>
      </c>
      <c r="D26" s="128">
        <f>D7-D20</f>
        <v>1659422.3024500848</v>
      </c>
      <c r="E26" s="129"/>
    </row>
    <row r="27" spans="2:5" ht="32" customHeight="1" x14ac:dyDescent="0.3">
      <c r="B27" s="32"/>
      <c r="C27" s="33"/>
      <c r="D27" s="33"/>
      <c r="E27" s="34"/>
    </row>
    <row r="28" spans="2:5" ht="21" customHeight="1" thickBot="1" x14ac:dyDescent="0.3">
      <c r="B28" s="190" t="s">
        <v>99</v>
      </c>
      <c r="C28" s="190"/>
      <c r="D28" s="190"/>
      <c r="E28" s="190"/>
    </row>
    <row r="29" spans="2:5" ht="30" customHeight="1" x14ac:dyDescent="0.25">
      <c r="B29" s="159" t="s">
        <v>28</v>
      </c>
      <c r="C29" s="159"/>
      <c r="D29" s="159"/>
      <c r="E29" s="159"/>
    </row>
    <row r="30" spans="2:5" ht="52.5" customHeight="1" x14ac:dyDescent="0.25">
      <c r="B30" s="146" t="s">
        <v>29</v>
      </c>
      <c r="C30" s="146"/>
      <c r="D30" s="146"/>
      <c r="E30" s="146"/>
    </row>
    <row r="31" spans="2:5" ht="30" customHeight="1" x14ac:dyDescent="0.25">
      <c r="B31" s="145" t="s">
        <v>30</v>
      </c>
      <c r="C31" s="145"/>
      <c r="D31" s="145"/>
      <c r="E31" s="145"/>
    </row>
    <row r="32" spans="2:5" ht="78.5" customHeight="1" x14ac:dyDescent="0.25">
      <c r="B32" s="145" t="s">
        <v>31</v>
      </c>
      <c r="C32" s="145"/>
      <c r="D32" s="145"/>
      <c r="E32" s="145"/>
    </row>
    <row r="33" spans="2:6" ht="15" customHeight="1" x14ac:dyDescent="0.25">
      <c r="B33" s="145" t="s">
        <v>32</v>
      </c>
      <c r="C33" s="145"/>
      <c r="D33" s="145"/>
      <c r="E33" s="145"/>
    </row>
    <row r="34" spans="2:6" ht="62" customHeight="1" x14ac:dyDescent="0.25">
      <c r="B34" s="141" t="s">
        <v>33</v>
      </c>
      <c r="C34" s="141"/>
      <c r="D34" s="141"/>
      <c r="E34" s="141"/>
    </row>
    <row r="35" spans="2:6" ht="15" customHeight="1" x14ac:dyDescent="0.25">
      <c r="B35" s="145" t="s">
        <v>34</v>
      </c>
      <c r="C35" s="145"/>
      <c r="D35" s="145"/>
      <c r="E35" s="145"/>
    </row>
    <row r="36" spans="2:6" ht="30" customHeight="1" x14ac:dyDescent="0.25">
      <c r="B36" s="145" t="s">
        <v>35</v>
      </c>
      <c r="C36" s="145"/>
      <c r="D36" s="145"/>
      <c r="E36" s="145"/>
    </row>
    <row r="37" spans="2:6" ht="30" customHeight="1" x14ac:dyDescent="0.25">
      <c r="B37" s="145" t="s">
        <v>36</v>
      </c>
      <c r="C37" s="145"/>
      <c r="D37" s="145"/>
      <c r="E37" s="145"/>
    </row>
    <row r="38" spans="2:6" ht="15" customHeight="1" x14ac:dyDescent="0.25">
      <c r="B38" s="146" t="s">
        <v>37</v>
      </c>
      <c r="C38" s="146"/>
      <c r="D38" s="146"/>
      <c r="E38" s="146"/>
    </row>
    <row r="39" spans="2:6" ht="15" customHeight="1" x14ac:dyDescent="0.25">
      <c r="B39" s="141" t="s">
        <v>38</v>
      </c>
      <c r="C39" s="141"/>
      <c r="D39" s="141"/>
      <c r="E39" s="141"/>
      <c r="F39" s="84"/>
    </row>
    <row r="40" spans="2:6" ht="30" customHeight="1" x14ac:dyDescent="0.25">
      <c r="B40" s="141" t="s">
        <v>39</v>
      </c>
      <c r="C40" s="141"/>
      <c r="D40" s="141"/>
      <c r="E40" s="141"/>
    </row>
    <row r="41" spans="2:6" ht="30" customHeight="1" x14ac:dyDescent="0.25">
      <c r="B41" s="141" t="s">
        <v>40</v>
      </c>
      <c r="C41" s="141"/>
      <c r="D41" s="141"/>
      <c r="E41" s="141"/>
    </row>
    <row r="42" spans="2:6" ht="30" customHeight="1" x14ac:dyDescent="0.25">
      <c r="B42" s="141" t="s">
        <v>41</v>
      </c>
      <c r="C42" s="141"/>
      <c r="D42" s="141"/>
      <c r="E42" s="141"/>
    </row>
    <row r="43" spans="2:6" ht="21.5" customHeight="1" x14ac:dyDescent="0.3">
      <c r="B43" s="35"/>
      <c r="C43" s="12"/>
      <c r="D43" s="12"/>
      <c r="E43" s="12"/>
    </row>
    <row r="44" spans="2:6" ht="13" x14ac:dyDescent="0.25">
      <c r="B44" s="48" t="s">
        <v>47</v>
      </c>
    </row>
  </sheetData>
  <mergeCells count="18">
    <mergeCell ref="B35:E35"/>
    <mergeCell ref="B36:E36"/>
    <mergeCell ref="B41:E41"/>
    <mergeCell ref="B42:E42"/>
    <mergeCell ref="B40:E40"/>
    <mergeCell ref="B1:E1"/>
    <mergeCell ref="B2:E2"/>
    <mergeCell ref="B3:E3"/>
    <mergeCell ref="B28:E28"/>
    <mergeCell ref="B29:E29"/>
    <mergeCell ref="B30:E30"/>
    <mergeCell ref="B31:E31"/>
    <mergeCell ref="B37:E37"/>
    <mergeCell ref="B38:E38"/>
    <mergeCell ref="B39:E39"/>
    <mergeCell ref="B32:E32"/>
    <mergeCell ref="B33:E33"/>
    <mergeCell ref="B34:E34"/>
  </mergeCells>
  <printOptions headings="1"/>
  <pageMargins left="0.27" right="0.26" top="1" bottom="1" header="0.5" footer="0.5"/>
  <pageSetup scale="91" orientation="landscape" r:id="rId1"/>
  <headerFooter alignWithMargins="0">
    <oddHeader>&amp;CAll IOUs (Table 2) - SOMAH Program IOU Semi-Annual Administrative Expense Report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BE53D-6773-42D5-982E-5937AE0E1856}">
  <sheetPr>
    <pageSetUpPr fitToPage="1"/>
  </sheetPr>
  <dimension ref="A1:G26"/>
  <sheetViews>
    <sheetView tabSelected="1" zoomScaleNormal="100" workbookViewId="0">
      <selection activeCell="B8" sqref="B8"/>
    </sheetView>
  </sheetViews>
  <sheetFormatPr defaultRowHeight="12.5" x14ac:dyDescent="0.25"/>
  <cols>
    <col min="1" max="1" width="47.1796875" customWidth="1"/>
    <col min="2" max="2" width="28.453125" customWidth="1"/>
    <col min="3" max="3" width="26.453125" customWidth="1"/>
    <col min="4" max="4" width="15.1796875" bestFit="1" customWidth="1"/>
    <col min="7" max="7" width="11.453125" bestFit="1" customWidth="1"/>
    <col min="8" max="8" width="35.453125" customWidth="1"/>
  </cols>
  <sheetData>
    <row r="1" spans="1:7" ht="32.25" customHeight="1" x14ac:dyDescent="0.35">
      <c r="A1" s="195" t="s">
        <v>73</v>
      </c>
      <c r="B1" s="196"/>
    </row>
    <row r="2" spans="1:7" ht="15.5" x14ac:dyDescent="0.35">
      <c r="A2" s="197" t="s">
        <v>54</v>
      </c>
      <c r="B2" s="198"/>
      <c r="C2" s="6"/>
    </row>
    <row r="3" spans="1:7" ht="16" thickBot="1" x14ac:dyDescent="0.4">
      <c r="A3" s="199" t="s">
        <v>72</v>
      </c>
      <c r="B3" s="200"/>
    </row>
    <row r="4" spans="1:7" ht="39.5" thickBot="1" x14ac:dyDescent="0.35">
      <c r="A4" s="1" t="s">
        <v>55</v>
      </c>
      <c r="B4" s="5" t="s">
        <v>56</v>
      </c>
      <c r="D4" s="98"/>
    </row>
    <row r="5" spans="1:7" ht="13" x14ac:dyDescent="0.3">
      <c r="A5" s="7" t="s">
        <v>57</v>
      </c>
      <c r="B5" s="107">
        <f>1306247.97+'Per IOU (Table 1)_PGE'!D18</f>
        <v>1364790.56</v>
      </c>
      <c r="D5" s="99"/>
      <c r="G5" s="94"/>
    </row>
    <row r="6" spans="1:7" ht="13" x14ac:dyDescent="0.3">
      <c r="A6" s="2" t="s">
        <v>58</v>
      </c>
      <c r="B6" s="107">
        <f>1188603.65+'Per IOU (Table 2)_SCE'!D18</f>
        <v>1478748.88</v>
      </c>
      <c r="D6" s="99"/>
    </row>
    <row r="7" spans="1:7" ht="13" x14ac:dyDescent="0.3">
      <c r="A7" s="2" t="s">
        <v>59</v>
      </c>
      <c r="B7" s="95">
        <f>1316218+'Per IOU (Table 3)_SDGE'!D18</f>
        <v>1399667.55</v>
      </c>
      <c r="D7" s="99"/>
    </row>
    <row r="8" spans="1:7" ht="13" x14ac:dyDescent="0.3">
      <c r="A8" s="2" t="s">
        <v>60</v>
      </c>
      <c r="B8" s="68">
        <f>74096+'Per IOU (Table 4)_PacifiCorp'!D18</f>
        <v>77906</v>
      </c>
      <c r="D8" s="99"/>
    </row>
    <row r="9" spans="1:7" x14ac:dyDescent="0.25">
      <c r="A9" s="2" t="s">
        <v>61</v>
      </c>
      <c r="B9" s="68">
        <f>13301+'Per IOU (Table 5)_Liberty'!D18</f>
        <v>15282.369999999999</v>
      </c>
      <c r="D9" s="100"/>
    </row>
    <row r="10" spans="1:7" ht="13" x14ac:dyDescent="0.3">
      <c r="A10" s="3"/>
      <c r="B10" s="69"/>
    </row>
    <row r="11" spans="1:7" ht="13" thickBot="1" x14ac:dyDescent="0.3">
      <c r="A11" s="4" t="s">
        <v>62</v>
      </c>
      <c r="B11" s="70">
        <f>SUM(B5:B9)</f>
        <v>4336395.3600000003</v>
      </c>
    </row>
    <row r="14" spans="1:7" ht="14.5" thickBot="1" x14ac:dyDescent="0.3">
      <c r="A14" s="201" t="s">
        <v>100</v>
      </c>
      <c r="B14" s="202"/>
      <c r="D14" s="130"/>
    </row>
    <row r="15" spans="1:7" x14ac:dyDescent="0.25">
      <c r="A15" s="191" t="s">
        <v>82</v>
      </c>
      <c r="B15" s="192"/>
    </row>
    <row r="16" spans="1:7" x14ac:dyDescent="0.25">
      <c r="A16" s="191" t="s">
        <v>66</v>
      </c>
      <c r="B16" s="192"/>
    </row>
    <row r="17" spans="1:2" x14ac:dyDescent="0.25">
      <c r="A17" s="191" t="s">
        <v>83</v>
      </c>
      <c r="B17" s="192"/>
    </row>
    <row r="18" spans="1:2" x14ac:dyDescent="0.25">
      <c r="A18" s="191" t="s">
        <v>66</v>
      </c>
      <c r="B18" s="192"/>
    </row>
    <row r="19" spans="1:2" x14ac:dyDescent="0.25">
      <c r="A19" s="191" t="s">
        <v>84</v>
      </c>
      <c r="B19" s="192"/>
    </row>
    <row r="20" spans="1:2" x14ac:dyDescent="0.25">
      <c r="A20" s="191" t="s">
        <v>66</v>
      </c>
      <c r="B20" s="192"/>
    </row>
    <row r="21" spans="1:2" x14ac:dyDescent="0.25">
      <c r="A21" s="191" t="s">
        <v>85</v>
      </c>
      <c r="B21" s="192"/>
    </row>
    <row r="22" spans="1:2" ht="25" customHeight="1" x14ac:dyDescent="0.25">
      <c r="A22" s="193" t="s">
        <v>88</v>
      </c>
      <c r="B22" s="194"/>
    </row>
    <row r="23" spans="1:2" x14ac:dyDescent="0.25">
      <c r="A23" s="191" t="s">
        <v>86</v>
      </c>
      <c r="B23" s="192"/>
    </row>
    <row r="24" spans="1:2" x14ac:dyDescent="0.25">
      <c r="A24" s="191" t="s">
        <v>87</v>
      </c>
      <c r="B24" s="192"/>
    </row>
    <row r="26" spans="1:2" ht="13" x14ac:dyDescent="0.25">
      <c r="A26" s="48" t="s">
        <v>47</v>
      </c>
    </row>
  </sheetData>
  <mergeCells count="14">
    <mergeCell ref="A20:B20"/>
    <mergeCell ref="A22:B22"/>
    <mergeCell ref="A24:B24"/>
    <mergeCell ref="A1:B1"/>
    <mergeCell ref="A2:B2"/>
    <mergeCell ref="A3:B3"/>
    <mergeCell ref="A16:B16"/>
    <mergeCell ref="A18:B18"/>
    <mergeCell ref="A14:B14"/>
    <mergeCell ref="A15:B15"/>
    <mergeCell ref="A17:B17"/>
    <mergeCell ref="A19:B19"/>
    <mergeCell ref="A21:B21"/>
    <mergeCell ref="A23:B23"/>
  </mergeCells>
  <printOptions headings="1"/>
  <pageMargins left="0.27" right="0.26" top="1" bottom="1" header="0.5" footer="0.5"/>
  <pageSetup orientation="landscape" r:id="rId1"/>
  <headerFooter alignWithMargins="0">
    <oddHeader>&amp;CCumulative Totals (Table 3) - SOMAH Program IOU Semi-Annual Administrative Expense Report</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lcf76f155ced4ddcb4097134ff3c332f xmlns="0b1112f1-0782-44db-9e9a-6e9dfc392c1a">
      <Terms xmlns="http://schemas.microsoft.com/office/infopath/2007/PartnerControls"/>
    </lcf76f155ced4ddcb4097134ff3c332f>
    <TaxCatchAll xmlns="97e57212-3e02-407f-8b2d-05f7d7f19b15" xsi:nil="true"/>
  </documentManagement>
</p:properties>
</file>

<file path=customXml/item2.xml><?xml version="1.0" encoding="utf-8"?>
<?mso-contentType ?>
<SharedContentType xmlns="Microsoft.SharePoint.Taxonomy.ContentTypeSync" SourceId="b06c99b3-cd83-43e5-b4c1-d62f316c1e37"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87B6952AA823EA419A93A8BF69D9FF66" ma:contentTypeVersion="13" ma:contentTypeDescription="Create a new document." ma:contentTypeScope="" ma:versionID="4a0824c8ff738a1d3fc2d5ae33d9870b">
  <xsd:schema xmlns:xsd="http://www.w3.org/2001/XMLSchema" xmlns:xs="http://www.w3.org/2001/XMLSchema" xmlns:p="http://schemas.microsoft.com/office/2006/metadata/properties" xmlns:ns2="97e57212-3e02-407f-8b2d-05f7d7f19b15" xmlns:ns3="0b1112f1-0782-44db-9e9a-6e9dfc392c1a" xmlns:ns4="65483ff6-50c1-49fe-8636-63faeaf6650c" targetNamespace="http://schemas.microsoft.com/office/2006/metadata/properties" ma:root="true" ma:fieldsID="b20e6e483e91eb8a60051385b5f6837e" ns2:_="" ns3:_="" ns4:_="">
    <xsd:import namespace="97e57212-3e02-407f-8b2d-05f7d7f19b15"/>
    <xsd:import namespace="0b1112f1-0782-44db-9e9a-6e9dfc392c1a"/>
    <xsd:import namespace="65483ff6-50c1-49fe-8636-63faeaf6650c"/>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AutoKeyPoints" minOccurs="0"/>
                <xsd:element ref="ns3:MediaServiceKeyPoint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lcf76f155ced4ddcb4097134ff3c332f"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1c7e46e-d4e0-4432-853e-817bb4b0ff32}" ma:internalName="TaxCatchAll" ma:showField="CatchAllData" ma:web="65483ff6-50c1-49fe-8636-63faeaf6650c">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1c7e46e-d4e0-4432-853e-817bb4b0ff32}" ma:internalName="TaxCatchAllLabel" ma:readOnly="true" ma:showField="CatchAllDataLabel" ma:web="65483ff6-50c1-49fe-8636-63faeaf6650c">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b1112f1-0782-44db-9e9a-6e9dfc392c1a" elementFormDefault="qualified">
    <xsd:import namespace="http://schemas.microsoft.com/office/2006/documentManagement/types"/>
    <xsd:import namespace="http://schemas.microsoft.com/office/infopath/2007/PartnerControls"/>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483ff6-50c1-49fe-8636-63faeaf6650c"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AB3D72-9F5C-4DFF-997E-349EB1425528}">
  <ds:schemaRefs>
    <ds:schemaRef ds:uri="http://schemas.microsoft.com/office/2006/metadata/properties"/>
    <ds:schemaRef ds:uri="http://schemas.microsoft.com/office/infopath/2007/PartnerControls"/>
    <ds:schemaRef ds:uri="9bf079a2-8838-46e4-a25e-754293e27338"/>
    <ds:schemaRef ds:uri="97e57212-3e02-407f-8b2d-05f7d7f19b15"/>
    <ds:schemaRef ds:uri="0b1112f1-0782-44db-9e9a-6e9dfc392c1a"/>
  </ds:schemaRefs>
</ds:datastoreItem>
</file>

<file path=customXml/itemProps2.xml><?xml version="1.0" encoding="utf-8"?>
<ds:datastoreItem xmlns:ds="http://schemas.openxmlformats.org/officeDocument/2006/customXml" ds:itemID="{F9DD6448-D9C8-4113-8687-A14D27B0C595}">
  <ds:schemaRefs>
    <ds:schemaRef ds:uri="Microsoft.SharePoint.Taxonomy.ContentTypeSync"/>
  </ds:schemaRefs>
</ds:datastoreItem>
</file>

<file path=customXml/itemProps3.xml><?xml version="1.0" encoding="utf-8"?>
<ds:datastoreItem xmlns:ds="http://schemas.openxmlformats.org/officeDocument/2006/customXml" ds:itemID="{0AE44177-E3A5-4228-993D-1173E611ED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0b1112f1-0782-44db-9e9a-6e9dfc392c1a"/>
    <ds:schemaRef ds:uri="65483ff6-50c1-49fe-8636-63faeaf66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D4D2A8B-ABF3-465F-9438-A62A3D2A62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Per IOU (Table 1)_PGE</vt:lpstr>
      <vt:lpstr>Per IOU (Table 2)_SCE</vt:lpstr>
      <vt:lpstr>Per IOU (Table 3)_SDGE</vt:lpstr>
      <vt:lpstr>Per IOU (Table 4)_PacifiCorp</vt:lpstr>
      <vt:lpstr>Per IOU (Table 5)_Liberty</vt:lpstr>
      <vt:lpstr>All IOUs (Table 6)</vt:lpstr>
      <vt:lpstr>Cumulative Costs (Table 7)</vt:lpstr>
      <vt:lpstr>'All IOUs (Table 6)'!Print_Area</vt:lpstr>
      <vt:lpstr>'Cumulative Costs (Table 7)'!Print_Area</vt:lpstr>
      <vt:lpstr>'Per IOU (Table 1)_PGE'!Print_Area</vt:lpstr>
      <vt:lpstr>'Per IOU (Table 2)_SCE'!Print_Area</vt:lpstr>
      <vt:lpstr>'Per IOU (Table 3)_SDGE'!Print_Area</vt:lpstr>
      <vt:lpstr>'Per IOU (Table 4)_PacifiCorp'!Print_Area</vt:lpstr>
      <vt:lpstr>'Per IOU (Table 5)_Liberty'!Print_Area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Tory</dc:creator>
  <cp:keywords/>
  <dc:description/>
  <cp:lastModifiedBy>Lerhaupt, Sarah</cp:lastModifiedBy>
  <cp:revision/>
  <dcterms:created xsi:type="dcterms:W3CDTF">2019-04-22T17:20:11Z</dcterms:created>
  <dcterms:modified xsi:type="dcterms:W3CDTF">2023-01-26T23:42:26Z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0x010100A7703B44AD89084F9B9376F7A91CC3C6</vt:lpwstr>
  </property>
  <property fmtid="{D5CDD505-2E9C-101B-9397-08002B2CF9AE}" pid="3" name="_dlc_DocIdItemGuid">
    <vt:lpwstr>e8ef103b-1254-4c3b-b47d-5a4cbc3eadad</vt:lpwstr>
  </property>
  <property fmtid="{D5CDD505-2E9C-101B-9397-08002B2CF9AE}" pid="4" name="MSIP_Label_af2578ee-155b-4d7a-af96-95fe7c4d21be_Enabled">
    <vt:lpwstr>true</vt:lpwstr>
  </property>
  <property fmtid="{D5CDD505-2E9C-101B-9397-08002B2CF9AE}" pid="5" name="MSIP_Label_af2578ee-155b-4d7a-af96-95fe7c4d21be_SetDate">
    <vt:lpwstr>2022-12-30T17:00:06Z</vt:lpwstr>
  </property>
  <property fmtid="{D5CDD505-2E9C-101B-9397-08002B2CF9AE}" pid="6" name="MSIP_Label_af2578ee-155b-4d7a-af96-95fe7c4d21be_Method">
    <vt:lpwstr>Privileged</vt:lpwstr>
  </property>
  <property fmtid="{D5CDD505-2E9C-101B-9397-08002B2CF9AE}" pid="7" name="MSIP_Label_af2578ee-155b-4d7a-af96-95fe7c4d21be_Name">
    <vt:lpwstr>Public</vt:lpwstr>
  </property>
  <property fmtid="{D5CDD505-2E9C-101B-9397-08002B2CF9AE}" pid="8" name="MSIP_Label_af2578ee-155b-4d7a-af96-95fe7c4d21be_SiteId">
    <vt:lpwstr>44ae661a-ece6-41aa-bc96-7c2c85a08941</vt:lpwstr>
  </property>
  <property fmtid="{D5CDD505-2E9C-101B-9397-08002B2CF9AE}" pid="9" name="MSIP_Label_af2578ee-155b-4d7a-af96-95fe7c4d21be_ActionId">
    <vt:lpwstr>7cdbfc61-8c0e-4fba-b4d2-b75a1855a915</vt:lpwstr>
  </property>
  <property fmtid="{D5CDD505-2E9C-101B-9397-08002B2CF9AE}" pid="10" name="MSIP_Label_af2578ee-155b-4d7a-af96-95fe7c4d21be_ContentBits">
    <vt:lpwstr>3</vt:lpwstr>
  </property>
  <property fmtid="{D5CDD505-2E9C-101B-9397-08002B2CF9AE}" pid="11" name="MediaServiceImageTags">
    <vt:lpwstr/>
  </property>
  <property fmtid="{D5CDD505-2E9C-101B-9397-08002B2CF9AE}" pid="12" name="pgeRecordCategory">
    <vt:lpwstr/>
  </property>
</Properties>
</file>