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apuc-my.sharepoint.com/personal/sarah_lerhaupt_cpuc_ca_gov/Documents/1 SOMAH/SOMAH Implementation/SOMAH Semi-Annual Expense_IOU_Report/"/>
    </mc:Choice>
  </mc:AlternateContent>
  <xr:revisionPtr revIDLastSave="650" documentId="13_ncr:1_{87CF7D04-565F-4EC3-9316-8A55F99F8251}" xr6:coauthVersionLast="47" xr6:coauthVersionMax="47" xr10:uidLastSave="{3791221D-FE83-43AF-98FA-33AABB9C039E}"/>
  <bookViews>
    <workbookView xWindow="30" yWindow="0" windowWidth="16120" windowHeight="8450" tabRatio="857" firstSheet="3" activeTab="6" xr2:uid="{5FBF522B-CC71-4504-8151-9702B7D39162}"/>
  </bookViews>
  <sheets>
    <sheet name="Per IOU (Table 1)_PGE" sheetId="6" r:id="rId1"/>
    <sheet name="Per IOU (Table 2)_SCE" sheetId="1" r:id="rId2"/>
    <sheet name="Per IOU (Table 3)_SDGE" sheetId="9" r:id="rId3"/>
    <sheet name="Per IOU (Table 4)_PacifiCorp" sheetId="8" r:id="rId4"/>
    <sheet name="Per IOU (Table 5)_Liberty" sheetId="7" r:id="rId5"/>
    <sheet name="All IOUs (Table 6)" sheetId="5" r:id="rId6"/>
    <sheet name="Cumulative Costs (Table 7)" sheetId="4" r:id="rId7"/>
  </sheets>
  <externalReferences>
    <externalReference r:id="rId8"/>
  </externalReferences>
  <definedNames>
    <definedName name="NotTollFree">'[1]PG&amp;E'!$T$6:$T$12</definedName>
    <definedName name="_xlnm.Print_Area" localSheetId="5">'All IOUs (Table 6)'!$B$1:$E$4</definedName>
    <definedName name="_xlnm.Print_Area" localSheetId="6">'Cumulative Costs (Table 7)'!$A$1:$B$11</definedName>
    <definedName name="_xlnm.Print_Area" localSheetId="0">'Per IOU (Table 1)_PGE'!$B$1:$E$25</definedName>
    <definedName name="_xlnm.Print_Area" localSheetId="1">'Per IOU (Table 2)_SCE'!$B$1:$E$25</definedName>
    <definedName name="_xlnm.Print_Area" localSheetId="2">'Per IOU (Table 3)_SDGE'!$B$1:$E$25</definedName>
    <definedName name="_xlnm.Print_Area" localSheetId="3">'Per IOU (Table 4)_PacifiCorp'!$B$1:$E$25</definedName>
    <definedName name="_xlnm.Print_Area" localSheetId="4">'Per IOU (Table 5)_Liberty'!$B$1:$E$25</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4" l="1"/>
  <c r="D7" i="1" l="1"/>
  <c r="D6" i="1"/>
  <c r="B9" i="4" l="1"/>
  <c r="E16" i="7"/>
  <c r="E15" i="7"/>
  <c r="D7" i="9" l="1"/>
  <c r="D6" i="9"/>
  <c r="D9" i="6" l="1"/>
  <c r="D6" i="5" l="1"/>
  <c r="D13" i="9" l="1"/>
  <c r="C13" i="9"/>
  <c r="D18" i="9"/>
  <c r="B7" i="4" s="1"/>
  <c r="C18" i="9"/>
  <c r="D23" i="5"/>
  <c r="C23" i="5"/>
  <c r="D22" i="5"/>
  <c r="C22" i="5"/>
  <c r="D20" i="5"/>
  <c r="C20" i="5"/>
  <c r="E17" i="5"/>
  <c r="E16" i="5"/>
  <c r="E15" i="5"/>
  <c r="D17" i="5"/>
  <c r="C17" i="5"/>
  <c r="D16" i="5"/>
  <c r="C16" i="5"/>
  <c r="D15" i="5"/>
  <c r="C15" i="5"/>
  <c r="D12" i="5"/>
  <c r="C12" i="5"/>
  <c r="D11" i="5"/>
  <c r="C11" i="5"/>
  <c r="C10" i="5"/>
  <c r="D10" i="5"/>
  <c r="E10" i="5"/>
  <c r="E9" i="5"/>
  <c r="D9" i="5"/>
  <c r="C9" i="5"/>
  <c r="D7" i="5"/>
  <c r="C7" i="5"/>
  <c r="C6" i="5"/>
  <c r="D18" i="5" l="1"/>
  <c r="E18" i="5"/>
  <c r="C18" i="5"/>
  <c r="C26" i="5"/>
  <c r="D26" i="5"/>
  <c r="C13" i="5"/>
  <c r="D13" i="5"/>
  <c r="D26" i="8"/>
  <c r="C26" i="8"/>
  <c r="D26" i="7"/>
  <c r="C26" i="7"/>
  <c r="D26" i="9"/>
  <c r="C26" i="9"/>
  <c r="D26" i="1"/>
  <c r="C26" i="1"/>
  <c r="D26" i="6"/>
  <c r="C26" i="6"/>
  <c r="C25" i="5" l="1"/>
  <c r="E18" i="9"/>
  <c r="C25" i="9"/>
  <c r="D25" i="9" s="1"/>
  <c r="E18" i="8"/>
  <c r="D18" i="8"/>
  <c r="C18" i="8"/>
  <c r="D13" i="8"/>
  <c r="C13" i="8"/>
  <c r="C25" i="8" s="1"/>
  <c r="E18" i="7"/>
  <c r="D18" i="7"/>
  <c r="C18" i="7"/>
  <c r="D13" i="7"/>
  <c r="C13" i="7"/>
  <c r="E18" i="6"/>
  <c r="D18" i="6"/>
  <c r="B5" i="4" s="1"/>
  <c r="C18" i="6"/>
  <c r="D13" i="6"/>
  <c r="C13" i="6"/>
  <c r="C25" i="7" l="1"/>
  <c r="D25" i="7"/>
  <c r="D25" i="8"/>
  <c r="C25" i="6"/>
  <c r="D25" i="6"/>
  <c r="D13" i="1"/>
  <c r="C13" i="1"/>
  <c r="E18" i="1"/>
  <c r="D18" i="1"/>
  <c r="B6" i="4" s="1"/>
  <c r="B11" i="4" s="1"/>
  <c r="C18" i="1"/>
  <c r="C25" i="1" l="1"/>
  <c r="D25" i="5" s="1"/>
  <c r="D25" i="1"/>
</calcChain>
</file>

<file path=xl/sharedStrings.xml><?xml version="1.0" encoding="utf-8"?>
<sst xmlns="http://schemas.openxmlformats.org/spreadsheetml/2006/main" count="344" uniqueCount="105">
  <si>
    <t>SOMAH Program Table 1 - Status of SOMAH Balancing Account Funds</t>
  </si>
  <si>
    <t>San Diego Gas &amp; Electric</t>
  </si>
  <si>
    <t>Prior Amounts Reported
In Last Report</t>
  </si>
  <si>
    <t>Amounts As of Report Date [12]</t>
  </si>
  <si>
    <t>Forecasted  Amounts (Next 6 Months) [13]</t>
  </si>
  <si>
    <t>Notes</t>
  </si>
  <si>
    <t>Starting Balance</t>
  </si>
  <si>
    <t>A. Starting Balance of the 6-Month Reporting Period (including Carryover) [1]</t>
  </si>
  <si>
    <t>A1. Starting Sub-Balance of Funds Available to CPUC Energy Division for EM&amp;V (Information Only) [2]</t>
  </si>
  <si>
    <t>Funding</t>
  </si>
  <si>
    <t>B. Approved ERRA/ECAC funds transferred in this period [3]</t>
  </si>
  <si>
    <t>B1. ERRA/ECAC Budget approved for the current funding year (Information Only) [3A]</t>
  </si>
  <si>
    <t>C. Interest Accrued in this period [4]</t>
  </si>
  <si>
    <t>D. Funds Received per IOU Co-funding Agreements or similar [5]</t>
  </si>
  <si>
    <t>E. Total Funds Accrued in the Reporting Period (Sum of B+C+D)</t>
  </si>
  <si>
    <t>IOU Administrative Costs</t>
  </si>
  <si>
    <t>F. Regulatory Compliance [6]</t>
  </si>
  <si>
    <t>G. Program Management Support [7]</t>
  </si>
  <si>
    <t>H. IT / Customer Billing [8]</t>
  </si>
  <si>
    <t xml:space="preserve">I. IOU Administrative Costs TOTAL (Sum of F+G+H) </t>
  </si>
  <si>
    <t>Non-IOU, Non-PA Implementation Cost</t>
  </si>
  <si>
    <t>J. EM&amp;V Amount Transferred to or Expended on behalf of CPUC Energy Division, includes Co-funding Agreements for this purpose [9]</t>
  </si>
  <si>
    <t xml:space="preserve">Non-IOU Incentive and Program Administrative Costs </t>
  </si>
  <si>
    <t>K. Amount Transfered for SOMAH Customer Incentive Payments to SOMAH Program Administrator [10]</t>
  </si>
  <si>
    <t>L. Amount Transferred or Expended for SOMAH Co-funding Agreements for SOMAH Program Administrator (PA) administration [10]</t>
  </si>
  <si>
    <t>Ending Balance</t>
  </si>
  <si>
    <t>M. Ending Balance in Account Balance at Report Date [11] (Equals A Plus E Minus Sum of I, J, K and L)</t>
  </si>
  <si>
    <t>M1. Ending Balance of Funds Available to CPUC Energy Division for EM&amp;V [2] (Equals A1 Minus J)</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</si>
  <si>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</si>
  <si>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</si>
  <si>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 xml:space="preserve">[3] For field "B" include only the Individual IOU's SOMAH funds approved and transfered in this report period, note the transfer date(s) and Decision citation(s) in the 'Response to Notes' table below (per Individual IOU). This is inclusive of all SOMAH funds to be transferred, including SOMAH Actual Set-Aside and any Prior Year True-Up Amounts. </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</si>
  <si>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</si>
  <si>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[4] Interest accrued in current reporting period of 6 months.</t>
  </si>
  <si>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</si>
  <si>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[6] Compliance Filings Directed by SOMAH Decision(s), Creation of SOMAH Tariff, Ad-hoc Energy Division Data Requests Pertaining to SOMAH</t>
  </si>
  <si>
    <t>[7] Contract Management (Staffing, Legal Fees, Contract Processing/Support), Incentive Processing, SOMAH PA Data Requests, Working Group Meetings/Meetings with SOMAH PA, Internal Administration.</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</si>
  <si>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</si>
  <si>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</si>
  <si>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[10] Sum of any invoices paid to SOMAH PA for the purposes of incentive payments (including progress and final payments) and program administrative expenses.</t>
  </si>
  <si>
    <t>[11] Semi-Annual Ending Balance is the total of the Starting Balance of the 6-month Period including Carryover and other revenues minus all costs. It is expected to be the basis for the next report's Carryover.</t>
  </si>
  <si>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</si>
  <si>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</si>
  <si>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t xml:space="preserve">[3] Response </t>
  </si>
  <si>
    <t>[3A] Response</t>
  </si>
  <si>
    <t>[5] Response</t>
  </si>
  <si>
    <t>[12] Response</t>
  </si>
  <si>
    <t xml:space="preserve">[13] Response </t>
  </si>
  <si>
    <t>New Template Issued December 2021</t>
  </si>
  <si>
    <t>Pacific Gas &amp; Electric</t>
  </si>
  <si>
    <t xml:space="preserve">[9] Response </t>
  </si>
  <si>
    <t>Southern California Edison</t>
  </si>
  <si>
    <t>PacifiCorp</t>
  </si>
  <si>
    <t>Liberty Utilities</t>
  </si>
  <si>
    <t>All 5 IOUs</t>
  </si>
  <si>
    <t>Cumulative totals for all 5 IOUs</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</si>
  <si>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</si>
  <si>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</si>
  <si>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</si>
  <si>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</si>
  <si>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</si>
  <si>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</si>
  <si>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</si>
  <si>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</si>
  <si>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SOMAH Program Table 2 - Status of SOMAH Balancing Account Funds</t>
  </si>
  <si>
    <t>PG&amp;E does not lead any co-funding agreements for the SOMAH program.</t>
  </si>
  <si>
    <t>PG&amp;E has not received any invoices for EM&amp;V as of this report date.</t>
  </si>
  <si>
    <t>N/A</t>
  </si>
  <si>
    <t>July 1, 2022 - December 31, 2022</t>
  </si>
  <si>
    <t>SOMAH Program Table 3 - Status of SOMAH Balancing Account Funds</t>
  </si>
  <si>
    <t>SOMAH Program Table 4 - Status of SOMAH Balancing Account Funds</t>
  </si>
  <si>
    <t>SOMAH Program Table 5 - Status of SOMAH Balancing Account Funds</t>
  </si>
  <si>
    <t>SOMAH Program Table 6 - Status of SOMAH Balancing Account Funds</t>
  </si>
  <si>
    <t>Through December 31, 2022</t>
  </si>
  <si>
    <t>SOMAH Program Table 7 - Total IOU SOMAH Program Administration Expenses to Date</t>
  </si>
  <si>
    <t>Per D.22-02-022, a forecasted amount of $46.41M was directed to be set aside on a quarterly basis in 2022. During the reporting period, $11.60M was transferred to the SOMAHBA in July 2022 and $11.60M in October 2022. Per D.22-12-044, a forecasted amount of $39.76M is to be set aside in 2023 and a true-up of $2.91M for 2021. PG&amp;E expects to transfer $12.85M in January 2023 and $9.94M in April 2023.</t>
  </si>
  <si>
    <t>-</t>
  </si>
  <si>
    <t>D.22-12-044 (issued December 10, 2022) approved the 2023 forecasted SOMAH set aside of $39.76M and the 2021 true-up of $2.91M.</t>
  </si>
  <si>
    <t>A.22-08-001 included a forecast for 2022 Q3 and Q4, see CONF Exhibit 407. Cell D9 - Amount reported here represents actuals based on settlement data. Cell E9 - Forecasted Amounts for Next 6 Months (2023 Q1 and Q2), see A.22-08-001 CONF Exhibit 409. This portion of the application approving was uncontested and the Company is anticipating an order stipulating a settlement for the GHG/SOMAH portion of the application in the coming month.</t>
  </si>
  <si>
    <t>Cell D10 represents 2022 actual set asides. Company still awaiting approval of GHG portion of Application 22-08-001 in the next month, which included partial actuals and partial forecast for 2022. Company will true up and request approval of 2022 actuals in August 2023 (2024 ECAC) application. Q1 and Q2 2023 forecast from A.22-08-001, CONF Exhibit 409.</t>
  </si>
  <si>
    <t>The transfer date of SOMAH funds approved in D.22-09-013 was September 30, 2022.</t>
  </si>
  <si>
    <t>Liberty's forecast set-aside for 2023 is $332,411. Per D.22-09-009, the sum of $399,970.99 and a true-up of $378,671 (per AL 194-E) minus the SOMAH transfer, $446,231 (approved in D.22-09-013) equals $332,410.99. Expressed as: $399,970.99+($378,671-$446,231) = $332,410.99 (rounded to $332,411).</t>
  </si>
  <si>
    <t>Expenses related to IT and customer billing are dependent on participation in the Program. Liberty is aware of two participants in its service territory. At the time of this report, Liberty does not anticipate incurring any expenses in this category for the forecasted reporting period. Incremental costs for this category may be recorded in future reporting periods. Liberty anticipates approval of 2023 ECAC in the July 1-December 31, 2023 reporting period. There are no pending approvals for transfer in the forecasted reporting period. In the event of 2023 ECAC approval during the next six months, Liberty will transfer SOMAH funding accordingly.</t>
  </si>
  <si>
    <t>[1] PG&amp;E Notes</t>
  </si>
  <si>
    <t>[2] SCE Notes</t>
  </si>
  <si>
    <t>[3] SDG&amp;E Notes</t>
  </si>
  <si>
    <t>[4] PacifiCorp Notes</t>
  </si>
  <si>
    <t>[5] Liberty Notes</t>
  </si>
  <si>
    <t>Liberty is correcting its total admin expenses to date in this Semi-annual report.</t>
  </si>
  <si>
    <t>PacifiCorp is correcting its total admin expenses to date in this Semi-annual report due to errors in previous reports of including external admin costs with internal admin costs.</t>
  </si>
  <si>
    <t>Notes, Table 1.2</t>
  </si>
  <si>
    <r>
      <t xml:space="preserve">Response to Notes, Table 1.3 </t>
    </r>
    <r>
      <rPr>
        <sz val="11"/>
        <rFont val="Arial"/>
        <family val="2"/>
      </rPr>
      <t>(IOUs will respond to Notes above which require specific information as part of the reporting)</t>
    </r>
  </si>
  <si>
    <r>
      <t xml:space="preserve">Response to Notes, Table 2.3 </t>
    </r>
    <r>
      <rPr>
        <sz val="11"/>
        <rFont val="Arial"/>
        <family val="2"/>
      </rPr>
      <t>(IOUs will respond to Notes above which require specific information as part of the reporting)</t>
    </r>
  </si>
  <si>
    <t>Notes, Table 2.2</t>
  </si>
  <si>
    <t>Notes, Table 3.2</t>
  </si>
  <si>
    <r>
      <t xml:space="preserve">Response to Notes, Table 3.3 </t>
    </r>
    <r>
      <rPr>
        <sz val="11"/>
        <rFont val="Arial"/>
        <family val="2"/>
      </rPr>
      <t>(IOUs will respond to Notes above which require specific information as part of the reporting)</t>
    </r>
  </si>
  <si>
    <r>
      <t xml:space="preserve">Response to Notes, Table 4.3 </t>
    </r>
    <r>
      <rPr>
        <sz val="11"/>
        <rFont val="Arial"/>
        <family val="2"/>
      </rPr>
      <t>(IOUs will respond to Notes above which require specific information as part of the reporting)</t>
    </r>
  </si>
  <si>
    <t>Notes, Table 4.2</t>
  </si>
  <si>
    <r>
      <t xml:space="preserve">Response to Notes, Table 5.3 </t>
    </r>
    <r>
      <rPr>
        <sz val="11"/>
        <rFont val="Arial"/>
        <family val="2"/>
      </rPr>
      <t>(IOUs will respond to Notes above which require specific information as part of the reporting)</t>
    </r>
  </si>
  <si>
    <t>Notes, Table 5.2</t>
  </si>
  <si>
    <t>Notes, Table 6.2</t>
  </si>
  <si>
    <t>Notes, Table 7.2</t>
  </si>
  <si>
    <t>EM&amp;V $500K budget each year based off D.19-03-015. Assumption: Use latest SDG&amp;E co-funding rate in Amendment 3</t>
  </si>
  <si>
    <t>EM&amp;V $500K budget each year (for 2019, 2020, 2021, 2022) D.19-03-015. Assumption: Use latest PG&amp;E co-fund rate (amendment #3).</t>
  </si>
  <si>
    <t>EM&amp;V $500K budget each year (for 2020, 2021, 2022) D.19-03-015. Assumption: Use SCE co-fund rate.</t>
  </si>
  <si>
    <t xml:space="preserve">Due to a delay in SDG&amp;E's internal invoice processing system, a 2022 admin invoice was paid in 2023 and will show up on the next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</si>
</sst>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_([$$-409]* #,##0.00_);_([$$-409]* \(#,##0.00\);_([$$-409]* &quot;-&quot;??_);_(@_)"/>
    <numFmt numFmtId="166" formatCode="_([$$-409]* #,##0_);_([$$-409]* \(#,##0\);_([$$-409]* &quot;-&quot;??_);_(@_)"/>
  </numFmts>
  <fonts count="28" x14ac:knownFonts="1">
    <font>
      <sz val="10"/>
      <name val="Arial"/>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u/>
      <sz val="11"/>
      <name val="Arial"/>
      <family val="2"/>
    </font>
    <font>
      <i/>
      <sz val="10"/>
      <name val="Arial"/>
      <family val="2"/>
    </font>
    <font>
      <sz val="10"/>
      <name val="Arial"/>
      <family val="2"/>
    </font>
    <font>
      <sz val="10"/>
      <color rgb="FF0070C0"/>
      <name val="Arial"/>
      <family val="2"/>
    </font>
    <font>
      <sz val="11"/>
      <color rgb="FF0070C0"/>
      <name val="Arial"/>
      <family val="2"/>
    </font>
    <font>
      <b/>
      <sz val="10"/>
      <color rgb="FF0070C0"/>
      <name val="Arial"/>
      <family val="2"/>
    </font>
    <font>
      <strike/>
      <sz val="11"/>
      <color rgb="FF0070C0"/>
      <name val="Arial"/>
      <family val="2"/>
    </font>
    <font>
      <sz val="12"/>
      <color rgb="FF0070C0"/>
      <name val="Arial"/>
      <family val="2"/>
    </font>
    <font>
      <sz val="10"/>
      <name val="Arial"/>
      <family val="2"/>
      <charset val="1"/>
    </font>
    <font>
      <sz val="11"/>
      <color rgb="FF000000"/>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s>
  <cellStyleXfs count="9">
    <xf numFmtId="0" fontId="0"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44" fontId="20" fillId="0" borderId="0" applyFont="0" applyFill="0" applyBorder="0" applyAlignment="0" applyProtection="0"/>
    <xf numFmtId="0" fontId="1" fillId="0" borderId="0"/>
  </cellStyleXfs>
  <cellXfs count="203">
    <xf numFmtId="0" fontId="0" fillId="0" borderId="0" xfId="0"/>
    <xf numFmtId="0" fontId="4" fillId="2" borderId="2" xfId="1" applyFont="1" applyFill="1" applyBorder="1"/>
    <xf numFmtId="0" fontId="2" fillId="0" borderId="3" xfId="1" applyBorder="1"/>
    <xf numFmtId="0" fontId="4" fillId="2" borderId="3" xfId="1" applyFont="1" applyFill="1" applyBorder="1"/>
    <xf numFmtId="0" fontId="2" fillId="0" borderId="6" xfId="1" applyBorder="1"/>
    <xf numFmtId="0" fontId="4" fillId="2" borderId="2" xfId="1" applyFont="1" applyFill="1" applyBorder="1" applyAlignment="1">
      <alignment horizontal="center" wrapText="1"/>
    </xf>
    <xf numFmtId="0" fontId="7" fillId="0" borderId="0" xfId="2" applyFont="1"/>
    <xf numFmtId="0" fontId="2" fillId="0" borderId="4" xfId="1" applyBorder="1"/>
    <xf numFmtId="0" fontId="0" fillId="0" borderId="0" xfId="0" applyAlignment="1">
      <alignment vertical="center"/>
    </xf>
    <xf numFmtId="0" fontId="9" fillId="0" borderId="0" xfId="0" applyFont="1"/>
    <xf numFmtId="0" fontId="13" fillId="2" borderId="25" xfId="1" applyFont="1" applyFill="1" applyBorder="1" applyAlignment="1">
      <alignment vertical="center"/>
    </xf>
    <xf numFmtId="0" fontId="13" fillId="2" borderId="25" xfId="1" applyFont="1" applyFill="1" applyBorder="1" applyAlignment="1">
      <alignment horizontal="center" vertical="center" wrapText="1"/>
    </xf>
    <xf numFmtId="0" fontId="14" fillId="0" borderId="0" xfId="0" applyFont="1"/>
    <xf numFmtId="0" fontId="13" fillId="2" borderId="21" xfId="1" applyFont="1" applyFill="1" applyBorder="1" applyAlignment="1">
      <alignment vertical="center"/>
    </xf>
    <xf numFmtId="0" fontId="13" fillId="2" borderId="21" xfId="1" applyFont="1" applyFill="1" applyBorder="1"/>
    <xf numFmtId="0" fontId="14" fillId="2" borderId="21" xfId="1" applyFont="1" applyFill="1" applyBorder="1"/>
    <xf numFmtId="164" fontId="14" fillId="0" borderId="18" xfId="3" applyNumberFormat="1" applyFont="1" applyFill="1" applyBorder="1"/>
    <xf numFmtId="0" fontId="13" fillId="2" borderId="18" xfId="1" applyFont="1" applyFill="1" applyBorder="1"/>
    <xf numFmtId="0" fontId="13" fillId="2" borderId="17" xfId="1" applyFont="1" applyFill="1" applyBorder="1"/>
    <xf numFmtId="0" fontId="15" fillId="4" borderId="21" xfId="0" applyFont="1" applyFill="1" applyBorder="1" applyAlignment="1">
      <alignment vertical="center"/>
    </xf>
    <xf numFmtId="0" fontId="14" fillId="4" borderId="21" xfId="1" applyFont="1" applyFill="1" applyBorder="1"/>
    <xf numFmtId="164" fontId="14" fillId="4" borderId="21" xfId="3" applyNumberFormat="1" applyFont="1" applyFill="1" applyBorder="1"/>
    <xf numFmtId="0" fontId="16" fillId="0" borderId="18" xfId="2" applyFont="1" applyBorder="1" applyAlignment="1">
      <alignment vertical="center" wrapText="1"/>
    </xf>
    <xf numFmtId="165" fontId="14" fillId="6" borderId="18" xfId="1" applyNumberFormat="1" applyFont="1" applyFill="1" applyBorder="1"/>
    <xf numFmtId="0" fontId="13" fillId="4" borderId="21" xfId="2" applyFont="1" applyFill="1" applyBorder="1" applyAlignment="1">
      <alignment vertical="center"/>
    </xf>
    <xf numFmtId="0" fontId="14" fillId="6" borderId="18" xfId="1" applyFont="1" applyFill="1" applyBorder="1"/>
    <xf numFmtId="0" fontId="16" fillId="0" borderId="22" xfId="2" applyFont="1" applyBorder="1" applyAlignment="1">
      <alignment vertical="center" wrapText="1"/>
    </xf>
    <xf numFmtId="0" fontId="14" fillId="6" borderId="22" xfId="1" applyFont="1" applyFill="1" applyBorder="1"/>
    <xf numFmtId="0" fontId="13" fillId="2" borderId="21" xfId="1" applyFont="1" applyFill="1" applyBorder="1" applyAlignment="1">
      <alignment horizontal="center" wrapText="1"/>
    </xf>
    <xf numFmtId="0" fontId="16" fillId="0" borderId="18" xfId="1" applyFont="1" applyBorder="1" applyAlignment="1">
      <alignment vertical="center" wrapText="1"/>
    </xf>
    <xf numFmtId="165" fontId="13" fillId="4" borderId="18" xfId="1" applyNumberFormat="1" applyFont="1" applyFill="1" applyBorder="1" applyAlignment="1">
      <alignment wrapText="1"/>
    </xf>
    <xf numFmtId="165" fontId="13" fillId="4" borderId="21" xfId="1" applyNumberFormat="1" applyFont="1" applyFill="1" applyBorder="1" applyAlignment="1">
      <alignment wrapText="1"/>
    </xf>
    <xf numFmtId="0" fontId="17" fillId="0" borderId="0" xfId="1" applyFont="1" applyAlignment="1">
      <alignment horizontal="left" vertical="center" wrapText="1" indent="1"/>
    </xf>
    <xf numFmtId="165" fontId="13" fillId="3" borderId="0" xfId="1" applyNumberFormat="1" applyFont="1" applyFill="1" applyAlignment="1">
      <alignment horizontal="center" wrapText="1"/>
    </xf>
    <xf numFmtId="165" fontId="13" fillId="0" borderId="0" xfId="1" applyNumberFormat="1" applyFont="1" applyAlignment="1">
      <alignment wrapText="1"/>
    </xf>
    <xf numFmtId="0" fontId="14" fillId="0" borderId="0" xfId="0" applyFont="1" applyAlignment="1">
      <alignment vertical="center"/>
    </xf>
    <xf numFmtId="0" fontId="8" fillId="0" borderId="0" xfId="2" applyFont="1" applyAlignment="1">
      <alignment vertical="center" wrapText="1"/>
    </xf>
    <xf numFmtId="0" fontId="14" fillId="0" borderId="18" xfId="1" applyFont="1" applyBorder="1" applyAlignment="1">
      <alignment vertical="center" wrapText="1"/>
    </xf>
    <xf numFmtId="0" fontId="14" fillId="0" borderId="17" xfId="1" applyFont="1" applyBorder="1" applyAlignment="1">
      <alignment horizontal="left" vertical="center" wrapText="1"/>
    </xf>
    <xf numFmtId="0" fontId="15" fillId="4" borderId="21" xfId="0" applyFont="1" applyFill="1" applyBorder="1" applyAlignment="1">
      <alignment vertical="center" wrapText="1"/>
    </xf>
    <xf numFmtId="0" fontId="14" fillId="0" borderId="20" xfId="1" applyFont="1" applyBorder="1" applyAlignment="1">
      <alignment vertical="center" wrapText="1"/>
    </xf>
    <xf numFmtId="0" fontId="14" fillId="0" borderId="18" xfId="1" applyFont="1" applyBorder="1" applyAlignment="1">
      <alignment horizontal="left" vertical="center" wrapText="1"/>
    </xf>
    <xf numFmtId="0" fontId="14" fillId="0" borderId="17" xfId="1" applyFont="1" applyBorder="1" applyAlignment="1">
      <alignment vertical="center" wrapText="1"/>
    </xf>
    <xf numFmtId="0" fontId="14" fillId="0" borderId="21" xfId="1" applyFont="1" applyBorder="1" applyAlignment="1">
      <alignment vertical="center" wrapText="1"/>
    </xf>
    <xf numFmtId="0" fontId="13" fillId="0" borderId="18" xfId="0" applyFont="1" applyBorder="1" applyAlignment="1">
      <alignment vertical="center" wrapText="1"/>
    </xf>
    <xf numFmtId="0" fontId="13" fillId="2" borderId="21" xfId="1" applyFont="1" applyFill="1" applyBorder="1" applyAlignment="1">
      <alignment vertical="center" wrapText="1"/>
    </xf>
    <xf numFmtId="0" fontId="13" fillId="0" borderId="18" xfId="1" applyFont="1" applyBorder="1" applyAlignment="1">
      <alignment vertical="center" wrapText="1"/>
    </xf>
    <xf numFmtId="0" fontId="13" fillId="4" borderId="21" xfId="2" applyFont="1" applyFill="1" applyBorder="1" applyAlignment="1">
      <alignment vertical="center" wrapText="1"/>
    </xf>
    <xf numFmtId="0" fontId="19" fillId="0" borderId="0" xfId="0" applyFont="1" applyAlignment="1">
      <alignment vertical="center"/>
    </xf>
    <xf numFmtId="164" fontId="13" fillId="2" borderId="25" xfId="7" applyNumberFormat="1" applyFont="1" applyFill="1" applyBorder="1" applyAlignment="1">
      <alignment horizontal="center" vertical="center" wrapText="1"/>
    </xf>
    <xf numFmtId="164" fontId="13" fillId="2" borderId="21" xfId="7" applyNumberFormat="1" applyFont="1" applyFill="1" applyBorder="1"/>
    <xf numFmtId="164" fontId="14" fillId="2" borderId="21" xfId="7" applyNumberFormat="1" applyFont="1" applyFill="1" applyBorder="1"/>
    <xf numFmtId="164" fontId="14" fillId="0" borderId="18" xfId="7" applyNumberFormat="1" applyFont="1" applyBorder="1"/>
    <xf numFmtId="164" fontId="14" fillId="0" borderId="18" xfId="7" applyNumberFormat="1" applyFont="1" applyFill="1" applyBorder="1"/>
    <xf numFmtId="164" fontId="14" fillId="0" borderId="17" xfId="7" applyNumberFormat="1" applyFont="1" applyBorder="1"/>
    <xf numFmtId="164" fontId="14" fillId="0" borderId="17" xfId="7" applyNumberFormat="1" applyFont="1" applyFill="1" applyBorder="1"/>
    <xf numFmtId="164" fontId="14" fillId="4" borderId="21" xfId="7" applyNumberFormat="1" applyFont="1" applyFill="1" applyBorder="1"/>
    <xf numFmtId="164" fontId="14" fillId="0" borderId="21" xfId="7" applyNumberFormat="1" applyFont="1" applyBorder="1"/>
    <xf numFmtId="164" fontId="14" fillId="0" borderId="21" xfId="7" applyNumberFormat="1" applyFont="1" applyFill="1" applyBorder="1"/>
    <xf numFmtId="164" fontId="13" fillId="0" borderId="18" xfId="7" applyNumberFormat="1" applyFont="1" applyBorder="1"/>
    <xf numFmtId="164" fontId="14" fillId="5" borderId="18" xfId="7" applyNumberFormat="1" applyFont="1" applyFill="1" applyBorder="1"/>
    <xf numFmtId="164" fontId="14" fillId="5" borderId="22" xfId="7" applyNumberFormat="1" applyFont="1" applyFill="1" applyBorder="1"/>
    <xf numFmtId="164" fontId="13" fillId="2" borderId="21" xfId="7" applyNumberFormat="1" applyFont="1" applyFill="1" applyBorder="1" applyAlignment="1">
      <alignment horizontal="center" wrapText="1"/>
    </xf>
    <xf numFmtId="164" fontId="13" fillId="3" borderId="18" xfId="7" applyNumberFormat="1" applyFont="1" applyFill="1" applyBorder="1" applyAlignment="1">
      <alignment horizontal="center" wrapText="1"/>
    </xf>
    <xf numFmtId="164" fontId="13" fillId="3" borderId="21" xfId="7" applyNumberFormat="1" applyFont="1" applyFill="1" applyBorder="1" applyAlignment="1">
      <alignment horizontal="center" wrapText="1"/>
    </xf>
    <xf numFmtId="164" fontId="13" fillId="3" borderId="0" xfId="7" applyNumberFormat="1" applyFont="1" applyFill="1" applyBorder="1" applyAlignment="1">
      <alignment horizontal="center" wrapText="1"/>
    </xf>
    <xf numFmtId="164" fontId="14" fillId="0" borderId="0" xfId="7" applyNumberFormat="1" applyFont="1"/>
    <xf numFmtId="164" fontId="0" fillId="0" borderId="0" xfId="7" applyNumberFormat="1" applyFont="1"/>
    <xf numFmtId="164" fontId="2" fillId="0" borderId="3" xfId="7" applyNumberFormat="1" applyFont="1" applyBorder="1"/>
    <xf numFmtId="164" fontId="4" fillId="2" borderId="3" xfId="7" applyNumberFormat="1" applyFont="1" applyFill="1" applyBorder="1"/>
    <xf numFmtId="164" fontId="2" fillId="0" borderId="5" xfId="7" applyNumberFormat="1" applyFont="1" applyBorder="1"/>
    <xf numFmtId="164" fontId="13" fillId="5" borderId="18" xfId="7" applyNumberFormat="1" applyFont="1" applyFill="1" applyBorder="1"/>
    <xf numFmtId="164" fontId="14" fillId="0" borderId="18" xfId="7" applyNumberFormat="1" applyFont="1" applyBorder="1" applyAlignment="1">
      <alignment vertical="center"/>
    </xf>
    <xf numFmtId="164" fontId="14" fillId="0" borderId="17" xfId="7" applyNumberFormat="1" applyFont="1" applyBorder="1" applyAlignment="1">
      <alignment horizontal="left" vertical="center" wrapText="1" indent="1"/>
    </xf>
    <xf numFmtId="164" fontId="14" fillId="0" borderId="20" xfId="7" applyNumberFormat="1" applyFont="1" applyBorder="1" applyAlignment="1">
      <alignment vertical="center"/>
    </xf>
    <xf numFmtId="164" fontId="14" fillId="0" borderId="18" xfId="7" applyNumberFormat="1" applyFont="1" applyBorder="1" applyAlignment="1">
      <alignment horizontal="left" vertical="center" wrapText="1" indent="1"/>
    </xf>
    <xf numFmtId="164" fontId="14" fillId="0" borderId="17" xfId="7" applyNumberFormat="1" applyFont="1" applyBorder="1" applyAlignment="1">
      <alignment vertical="center"/>
    </xf>
    <xf numFmtId="164" fontId="14" fillId="0" borderId="21" xfId="7" applyNumberFormat="1" applyFont="1" applyBorder="1" applyAlignment="1">
      <alignment vertical="center"/>
    </xf>
    <xf numFmtId="164" fontId="13" fillId="0" borderId="18" xfId="7" applyNumberFormat="1" applyFont="1" applyBorder="1" applyAlignment="1">
      <alignment vertical="center"/>
    </xf>
    <xf numFmtId="164" fontId="16" fillId="0" borderId="18" xfId="7" applyNumberFormat="1" applyFont="1" applyBorder="1" applyAlignment="1">
      <alignment vertical="center" wrapText="1"/>
    </xf>
    <xf numFmtId="164" fontId="16" fillId="0" borderId="22" xfId="7" applyNumberFormat="1" applyFont="1" applyBorder="1" applyAlignment="1">
      <alignment vertical="center" wrapText="1"/>
    </xf>
    <xf numFmtId="164" fontId="16" fillId="0" borderId="18" xfId="7" applyNumberFormat="1" applyFont="1" applyFill="1" applyBorder="1" applyAlignment="1">
      <alignment vertical="center" wrapText="1"/>
    </xf>
    <xf numFmtId="164" fontId="13" fillId="0" borderId="21" xfId="7" applyNumberFormat="1" applyFont="1" applyFill="1" applyBorder="1" applyAlignment="1">
      <alignment horizontal="center" wrapText="1"/>
    </xf>
    <xf numFmtId="165" fontId="13" fillId="0" borderId="21" xfId="1" applyNumberFormat="1" applyFont="1" applyBorder="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wrapText="1"/>
    </xf>
    <xf numFmtId="0" fontId="22" fillId="0" borderId="0" xfId="0" applyFont="1"/>
    <xf numFmtId="0" fontId="21" fillId="0" borderId="0" xfId="0" applyFont="1"/>
    <xf numFmtId="0" fontId="25" fillId="0" borderId="0" xfId="0" applyFont="1"/>
    <xf numFmtId="0" fontId="21" fillId="0" borderId="0" xfId="2" applyFont="1" applyAlignment="1">
      <alignment vertical="center" wrapText="1"/>
    </xf>
    <xf numFmtId="164" fontId="13" fillId="0" borderId="18" xfId="7" applyNumberFormat="1" applyFont="1" applyFill="1" applyBorder="1" applyAlignment="1">
      <alignment horizontal="center" wrapText="1"/>
    </xf>
    <xf numFmtId="165" fontId="13" fillId="0" borderId="18" xfId="1" applyNumberFormat="1" applyFont="1" applyBorder="1" applyAlignment="1">
      <alignment wrapText="1"/>
    </xf>
    <xf numFmtId="164" fontId="0" fillId="0" borderId="0" xfId="0" applyNumberFormat="1"/>
    <xf numFmtId="166" fontId="26" fillId="0" borderId="35" xfId="0" applyNumberFormat="1" applyFont="1" applyBorder="1"/>
    <xf numFmtId="166" fontId="22" fillId="0" borderId="0" xfId="0" applyNumberFormat="1" applyFont="1" applyAlignment="1">
      <alignment wrapText="1"/>
    </xf>
    <xf numFmtId="164" fontId="14" fillId="0" borderId="0" xfId="0" applyNumberFormat="1" applyFont="1"/>
    <xf numFmtId="0" fontId="2" fillId="0" borderId="0" xfId="0" applyFont="1"/>
    <xf numFmtId="8" fontId="4" fillId="0" borderId="0" xfId="0" applyNumberFormat="1" applyFont="1"/>
    <xf numFmtId="164" fontId="0" fillId="0" borderId="0" xfId="7" applyNumberFormat="1" applyFont="1" applyFill="1" applyBorder="1"/>
    <xf numFmtId="164" fontId="14" fillId="0" borderId="18" xfId="3" applyNumberFormat="1" applyFont="1" applyBorder="1"/>
    <xf numFmtId="164" fontId="14" fillId="0" borderId="17" xfId="3" applyNumberFormat="1" applyFont="1" applyBorder="1"/>
    <xf numFmtId="164" fontId="14" fillId="0" borderId="21" xfId="3" applyNumberFormat="1" applyFont="1" applyBorder="1"/>
    <xf numFmtId="164" fontId="14" fillId="5" borderId="18" xfId="3" applyNumberFormat="1" applyFont="1" applyFill="1" applyBorder="1"/>
    <xf numFmtId="164" fontId="14" fillId="0" borderId="22" xfId="3" applyNumberFormat="1" applyFont="1" applyFill="1" applyBorder="1"/>
    <xf numFmtId="164" fontId="14" fillId="0" borderId="17" xfId="3" applyNumberFormat="1" applyFont="1" applyFill="1" applyBorder="1"/>
    <xf numFmtId="164" fontId="2" fillId="0" borderId="3" xfId="3" applyNumberFormat="1" applyFont="1" applyBorder="1"/>
    <xf numFmtId="164" fontId="14" fillId="5" borderId="22" xfId="3" applyNumberFormat="1" applyFont="1" applyFill="1" applyBorder="1"/>
    <xf numFmtId="0" fontId="27" fillId="0" borderId="0" xfId="0" applyFont="1" applyAlignment="1">
      <alignment horizontal="left" vertical="top" wrapText="1"/>
    </xf>
    <xf numFmtId="164" fontId="14" fillId="0" borderId="18" xfId="1" applyNumberFormat="1" applyFont="1" applyBorder="1"/>
    <xf numFmtId="166" fontId="14" fillId="0" borderId="18" xfId="3" applyNumberFormat="1" applyFont="1" applyBorder="1"/>
    <xf numFmtId="166" fontId="14" fillId="0" borderId="17" xfId="3" applyNumberFormat="1" applyFont="1" applyBorder="1"/>
    <xf numFmtId="165" fontId="14" fillId="0" borderId="21" xfId="3" applyNumberFormat="1" applyFont="1" applyBorder="1"/>
    <xf numFmtId="165" fontId="14" fillId="0" borderId="18" xfId="1" applyNumberFormat="1" applyFont="1" applyBorder="1"/>
    <xf numFmtId="166" fontId="14" fillId="0" borderId="18" xfId="1" applyNumberFormat="1" applyFont="1" applyBorder="1"/>
    <xf numFmtId="164" fontId="14" fillId="0" borderId="21" xfId="3" applyNumberFormat="1" applyFont="1" applyFill="1" applyBorder="1"/>
    <xf numFmtId="166" fontId="14" fillId="0" borderId="21" xfId="3" applyNumberFormat="1" applyFont="1" applyFill="1" applyBorder="1"/>
    <xf numFmtId="164" fontId="14" fillId="0" borderId="20" xfId="3" applyNumberFormat="1" applyFont="1" applyFill="1" applyBorder="1"/>
    <xf numFmtId="0" fontId="13" fillId="0" borderId="18" xfId="1" applyFont="1" applyBorder="1"/>
    <xf numFmtId="164" fontId="14" fillId="0" borderId="18" xfId="0" applyNumberFormat="1" applyFont="1" applyBorder="1"/>
    <xf numFmtId="164" fontId="14" fillId="0" borderId="36" xfId="0" applyNumberFormat="1" applyFont="1" applyBorder="1"/>
    <xf numFmtId="166" fontId="14" fillId="0" borderId="18" xfId="3" applyNumberFormat="1" applyFont="1" applyFill="1" applyBorder="1"/>
    <xf numFmtId="166" fontId="14" fillId="0" borderId="17" xfId="3" applyNumberFormat="1" applyFont="1" applyFill="1" applyBorder="1"/>
    <xf numFmtId="165" fontId="14" fillId="0" borderId="21" xfId="3" applyNumberFormat="1" applyFont="1" applyFill="1" applyBorder="1"/>
    <xf numFmtId="0" fontId="13" fillId="2" borderId="43" xfId="1" applyFont="1" applyFill="1" applyBorder="1" applyAlignment="1">
      <alignment vertical="center"/>
    </xf>
    <xf numFmtId="0" fontId="13" fillId="2" borderId="44" xfId="1" applyFont="1" applyFill="1" applyBorder="1" applyAlignment="1">
      <alignment horizontal="center" vertical="center" wrapText="1"/>
    </xf>
    <xf numFmtId="0" fontId="16" fillId="0" borderId="17" xfId="1" applyFont="1" applyBorder="1" applyAlignment="1">
      <alignment horizontal="left" vertical="center" wrapText="1"/>
    </xf>
    <xf numFmtId="164" fontId="13" fillId="3" borderId="17" xfId="7" applyNumberFormat="1" applyFont="1" applyFill="1" applyBorder="1" applyAlignment="1">
      <alignment horizontal="center" wrapText="1"/>
    </xf>
    <xf numFmtId="165" fontId="13" fillId="4" borderId="17" xfId="1" applyNumberFormat="1" applyFont="1" applyFill="1" applyBorder="1" applyAlignment="1">
      <alignment wrapText="1"/>
    </xf>
    <xf numFmtId="0" fontId="13" fillId="7" borderId="21" xfId="1" applyFont="1" applyFill="1" applyBorder="1" applyAlignment="1">
      <alignment vertical="center" wrapText="1"/>
    </xf>
    <xf numFmtId="0" fontId="22" fillId="0" borderId="0" xfId="0" applyFont="1" applyAlignment="1">
      <alignment horizontal="left"/>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16" xfId="0" applyFont="1" applyBorder="1" applyAlignment="1">
      <alignment horizontal="left" vertical="center"/>
    </xf>
    <xf numFmtId="0" fontId="16" fillId="0" borderId="17" xfId="0" applyFont="1" applyBorder="1" applyAlignment="1">
      <alignment vertical="center" wrapText="1"/>
    </xf>
    <xf numFmtId="0" fontId="13" fillId="7" borderId="32" xfId="0" applyFont="1" applyFill="1" applyBorder="1" applyAlignment="1">
      <alignment horizontal="left" vertical="center"/>
    </xf>
    <xf numFmtId="0" fontId="13" fillId="7" borderId="33" xfId="0" applyFont="1" applyFill="1" applyBorder="1" applyAlignment="1">
      <alignment horizontal="left" vertical="center"/>
    </xf>
    <xf numFmtId="0" fontId="13" fillId="7" borderId="34" xfId="0" applyFont="1" applyFill="1" applyBorder="1" applyAlignment="1">
      <alignment horizontal="left" vertical="center"/>
    </xf>
    <xf numFmtId="0" fontId="14" fillId="0" borderId="17" xfId="2" applyFont="1" applyBorder="1" applyAlignment="1">
      <alignment vertical="center" wrapText="1"/>
    </xf>
    <xf numFmtId="0" fontId="16" fillId="0" borderId="17" xfId="2" applyFont="1" applyBorder="1" applyAlignment="1">
      <alignment vertical="center" wrapText="1"/>
    </xf>
    <xf numFmtId="0" fontId="10" fillId="0" borderId="7" xfId="1" applyFont="1" applyBorder="1" applyAlignment="1">
      <alignment horizontal="center"/>
    </xf>
    <xf numFmtId="0" fontId="10" fillId="0" borderId="8" xfId="1" applyFont="1" applyBorder="1" applyAlignment="1">
      <alignment horizontal="center"/>
    </xf>
    <xf numFmtId="0" fontId="10" fillId="0" borderId="9" xfId="1" applyFont="1" applyBorder="1" applyAlignment="1">
      <alignment horizontal="center"/>
    </xf>
    <xf numFmtId="0" fontId="11" fillId="0" borderId="10" xfId="2" applyFont="1" applyBorder="1" applyAlignment="1">
      <alignment horizontal="center"/>
    </xf>
    <xf numFmtId="0" fontId="11" fillId="0" borderId="0" xfId="2" applyFont="1" applyAlignment="1">
      <alignment horizontal="center"/>
    </xf>
    <xf numFmtId="0" fontId="12" fillId="0" borderId="0" xfId="2" applyFont="1" applyAlignment="1">
      <alignment horizontal="center"/>
    </xf>
    <xf numFmtId="0" fontId="12" fillId="0" borderId="11" xfId="2" applyFont="1" applyBorder="1" applyAlignment="1">
      <alignment horizontal="center"/>
    </xf>
    <xf numFmtId="0" fontId="10" fillId="0" borderId="13" xfId="1" applyFont="1" applyBorder="1" applyAlignment="1">
      <alignment horizontal="center"/>
    </xf>
    <xf numFmtId="0" fontId="10" fillId="0" borderId="26" xfId="1" applyFont="1" applyBorder="1" applyAlignment="1">
      <alignment horizontal="center"/>
    </xf>
    <xf numFmtId="0" fontId="10" fillId="0" borderId="27" xfId="1" applyFont="1" applyBorder="1" applyAlignment="1">
      <alignment horizontal="center"/>
    </xf>
    <xf numFmtId="0" fontId="13" fillId="7" borderId="28" xfId="1" applyFont="1" applyFill="1" applyBorder="1" applyAlignment="1">
      <alignment horizontal="left" vertical="center" wrapText="1"/>
    </xf>
    <xf numFmtId="0" fontId="13" fillId="7" borderId="19" xfId="1" applyFont="1" applyFill="1" applyBorder="1" applyAlignment="1">
      <alignment horizontal="left" vertical="center" wrapText="1"/>
    </xf>
    <xf numFmtId="0" fontId="14" fillId="0" borderId="18" xfId="2" applyFont="1" applyBorder="1" applyAlignment="1">
      <alignment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0" xfId="2" applyFont="1" applyAlignment="1">
      <alignment horizontal="left"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16" xfId="0" applyFont="1" applyBorder="1" applyAlignment="1">
      <alignment vertical="center" wrapText="1"/>
    </xf>
    <xf numFmtId="0" fontId="14" fillId="0" borderId="10" xfId="2" applyFont="1" applyBorder="1" applyAlignment="1">
      <alignment horizontal="left" wrapText="1"/>
    </xf>
    <xf numFmtId="0" fontId="14" fillId="0" borderId="23" xfId="2" applyFont="1" applyBorder="1" applyAlignment="1">
      <alignment vertical="center" wrapText="1"/>
    </xf>
    <xf numFmtId="0" fontId="14" fillId="0" borderId="24" xfId="2" applyFont="1" applyBorder="1" applyAlignment="1">
      <alignment vertical="center" wrapText="1"/>
    </xf>
    <xf numFmtId="0" fontId="14" fillId="0" borderId="16" xfId="2" applyFont="1" applyBorder="1" applyAlignment="1">
      <alignment vertical="center" wrapText="1"/>
    </xf>
    <xf numFmtId="0" fontId="16" fillId="0" borderId="23" xfId="2" applyFont="1" applyBorder="1" applyAlignment="1">
      <alignment vertical="center" wrapText="1"/>
    </xf>
    <xf numFmtId="0" fontId="16" fillId="0" borderId="24" xfId="2" applyFont="1" applyBorder="1" applyAlignment="1">
      <alignment vertical="center" wrapText="1"/>
    </xf>
    <xf numFmtId="0" fontId="16" fillId="0" borderId="16" xfId="2" applyFont="1" applyBorder="1" applyAlignment="1">
      <alignment vertical="center" wrapText="1"/>
    </xf>
    <xf numFmtId="0" fontId="13" fillId="7" borderId="32" xfId="1" applyFont="1" applyFill="1" applyBorder="1" applyAlignment="1">
      <alignment horizontal="left" vertical="center" wrapText="1"/>
    </xf>
    <xf numFmtId="0" fontId="13" fillId="7" borderId="33" xfId="1" applyFont="1" applyFill="1" applyBorder="1" applyAlignment="1">
      <alignment horizontal="left" vertical="center" wrapText="1"/>
    </xf>
    <xf numFmtId="0" fontId="13" fillId="7" borderId="38" xfId="1" applyFont="1" applyFill="1" applyBorder="1" applyAlignment="1">
      <alignment horizontal="left" vertical="center" wrapText="1"/>
    </xf>
    <xf numFmtId="0" fontId="14" fillId="0" borderId="37" xfId="2" applyFont="1" applyBorder="1" applyAlignment="1">
      <alignment vertical="center" wrapText="1"/>
    </xf>
    <xf numFmtId="0" fontId="14" fillId="0" borderId="8" xfId="2" applyFont="1" applyBorder="1" applyAlignment="1">
      <alignment vertical="center" wrapText="1"/>
    </xf>
    <xf numFmtId="0" fontId="14" fillId="0" borderId="12" xfId="2" applyFont="1" applyBorder="1" applyAlignment="1">
      <alignment vertical="center" wrapText="1"/>
    </xf>
    <xf numFmtId="0" fontId="3" fillId="0" borderId="23" xfId="1" applyFont="1" applyBorder="1" applyAlignment="1">
      <alignment horizontal="center"/>
    </xf>
    <xf numFmtId="0" fontId="3" fillId="0" borderId="24" xfId="1" applyFont="1" applyBorder="1" applyAlignment="1">
      <alignment horizontal="center"/>
    </xf>
    <xf numFmtId="0" fontId="3" fillId="0" borderId="16" xfId="1" applyFont="1" applyBorder="1" applyAlignment="1">
      <alignment horizontal="center"/>
    </xf>
    <xf numFmtId="0" fontId="6" fillId="0" borderId="39" xfId="2" applyFont="1" applyBorder="1" applyAlignment="1">
      <alignment horizontal="center"/>
    </xf>
    <xf numFmtId="0" fontId="6" fillId="0" borderId="0" xfId="2" applyFont="1" applyAlignment="1">
      <alignment horizontal="center"/>
    </xf>
    <xf numFmtId="0" fontId="7" fillId="0" borderId="0" xfId="2" applyFont="1" applyAlignment="1">
      <alignment horizontal="center"/>
    </xf>
    <xf numFmtId="0" fontId="7" fillId="0" borderId="40" xfId="2" applyFont="1" applyBorder="1" applyAlignment="1">
      <alignment horizontal="center"/>
    </xf>
    <xf numFmtId="0" fontId="3" fillId="0" borderId="41" xfId="1" applyFont="1" applyBorder="1" applyAlignment="1">
      <alignment horizontal="center"/>
    </xf>
    <xf numFmtId="0" fontId="3" fillId="0" borderId="1" xfId="1" applyFont="1" applyBorder="1" applyAlignment="1">
      <alignment horizontal="center"/>
    </xf>
    <xf numFmtId="0" fontId="3" fillId="0" borderId="42" xfId="1" applyFont="1" applyBorder="1" applyAlignment="1">
      <alignment horizontal="center"/>
    </xf>
    <xf numFmtId="0" fontId="13" fillId="7" borderId="21" xfId="1" applyFont="1" applyFill="1" applyBorder="1" applyAlignment="1">
      <alignment horizontal="left" vertical="center" wrapText="1"/>
    </xf>
    <xf numFmtId="0" fontId="0" fillId="0" borderId="23" xfId="0" applyBorder="1" applyAlignment="1">
      <alignment horizontal="left"/>
    </xf>
    <xf numFmtId="0" fontId="0" fillId="0" borderId="16" xfId="0" applyBorder="1" applyAlignment="1">
      <alignment horizontal="left"/>
    </xf>
    <xf numFmtId="0" fontId="0" fillId="0" borderId="23" xfId="0" applyBorder="1" applyAlignment="1">
      <alignment horizontal="left" wrapText="1"/>
    </xf>
    <xf numFmtId="0" fontId="0" fillId="0" borderId="16" xfId="0" applyBorder="1" applyAlignment="1">
      <alignment horizontal="left" wrapText="1"/>
    </xf>
    <xf numFmtId="0" fontId="3" fillId="0" borderId="7" xfId="1" applyFont="1" applyBorder="1" applyAlignment="1">
      <alignment horizontal="center" wrapText="1"/>
    </xf>
    <xf numFmtId="0" fontId="3" fillId="0" borderId="12" xfId="1" applyFont="1" applyBorder="1" applyAlignment="1">
      <alignment horizontal="center" wrapText="1"/>
    </xf>
    <xf numFmtId="0" fontId="6" fillId="0" borderId="15" xfId="2" applyFont="1" applyBorder="1" applyAlignment="1">
      <alignment horizontal="center"/>
    </xf>
    <xf numFmtId="0" fontId="6" fillId="0" borderId="16" xfId="2" applyFont="1" applyBorder="1" applyAlignment="1">
      <alignment horizontal="center"/>
    </xf>
    <xf numFmtId="0" fontId="3" fillId="0" borderId="13" xfId="1" applyFont="1" applyBorder="1" applyAlignment="1">
      <alignment horizontal="center"/>
    </xf>
    <xf numFmtId="0" fontId="3" fillId="0" borderId="14" xfId="1" applyFont="1" applyBorder="1" applyAlignment="1">
      <alignment horizontal="center"/>
    </xf>
    <xf numFmtId="0" fontId="13" fillId="7" borderId="41" xfId="1" applyFont="1" applyFill="1" applyBorder="1" applyAlignment="1">
      <alignment horizontal="left" vertical="center" wrapText="1"/>
    </xf>
    <xf numFmtId="0" fontId="13" fillId="7" borderId="42" xfId="1" applyFont="1" applyFill="1" applyBorder="1" applyAlignment="1">
      <alignment horizontal="left" vertical="center" wrapText="1"/>
    </xf>
  </cellXfs>
  <cellStyles count="9">
    <cellStyle name="Currency" xfId="7" builtinId="4"/>
    <cellStyle name="Currency 2" xfId="3" xr:uid="{259A4C4C-1A48-40A7-B338-FF7821FE097B}"/>
    <cellStyle name="Normal" xfId="0" builtinId="0"/>
    <cellStyle name="Normal 135" xfId="5" xr:uid="{D56F1ED8-993C-46CA-8B5C-821277F79110}"/>
    <cellStyle name="Normal 14" xfId="2" xr:uid="{64DCE539-10DF-431A-B147-46504F32C022}"/>
    <cellStyle name="Normal 2" xfId="8" xr:uid="{07188DFD-8F93-44E5-93AA-4152BA0DDCB2}"/>
    <cellStyle name="Normal 2 2 2" xfId="1" xr:uid="{928CA17F-D57C-402B-9434-20FA9B329E5F}"/>
    <cellStyle name="Normal 2 2 2 2" xfId="6" xr:uid="{9772965C-75B0-48F7-B32F-49D7AC486914}"/>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11</xdr:col>
      <xdr:colOff>161068</xdr:colOff>
      <xdr:row>39</xdr:row>
      <xdr:rowOff>142550</xdr:rowOff>
    </xdr:to>
    <xdr:pic>
      <xdr:nvPicPr>
        <xdr:cNvPr id="3" name="Picture 2">
          <a:extLst>
            <a:ext uri="{FF2B5EF4-FFF2-40B4-BE49-F238E27FC236}">
              <a16:creationId xmlns:a16="http://schemas.microsoft.com/office/drawing/2014/main" id="{C4639D9E-E10B-45B7-ADD0-342D03A07B97}"/>
            </a:ext>
          </a:extLst>
        </xdr:cNvPr>
        <xdr:cNvPicPr>
          <a:picLocks noChangeAspect="1"/>
        </xdr:cNvPicPr>
      </xdr:nvPicPr>
      <xdr:blipFill>
        <a:blip xmlns:r="http://schemas.openxmlformats.org/officeDocument/2006/relationships" r:embed="rId1"/>
        <a:stretch>
          <a:fillRect/>
        </a:stretch>
      </xdr:blipFill>
      <xdr:spPr>
        <a:xfrm>
          <a:off x="7137400" y="806450"/>
          <a:ext cx="7552468" cy="6429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A27D-2D37-4097-907A-4A07FA85FB70}">
  <sheetPr>
    <pageSetUpPr fitToPage="1"/>
  </sheetPr>
  <dimension ref="B1:K59"/>
  <sheetViews>
    <sheetView zoomScale="79" zoomScaleNormal="79" workbookViewId="0">
      <pane xSplit="2" ySplit="5" topLeftCell="C14" activePane="bottomRight" state="frozen"/>
      <selection pane="topRight" activeCell="F8" sqref="F8"/>
      <selection pane="bottomLeft" activeCell="F8" sqref="F8"/>
      <selection pane="bottomRight" activeCell="C18" sqref="C18"/>
    </sheetView>
  </sheetViews>
  <sheetFormatPr defaultRowHeight="12.5" x14ac:dyDescent="0.25"/>
  <cols>
    <col min="1" max="1" width="4.1796875" customWidth="1"/>
    <col min="2" max="2" width="79.1796875" style="8" customWidth="1"/>
    <col min="3" max="4" width="31.81640625" style="67" customWidth="1"/>
    <col min="5" max="5" width="27.81640625" customWidth="1"/>
    <col min="6" max="6" width="60.36328125" style="89" customWidth="1"/>
    <col min="7" max="10" width="9.1796875" customWidth="1"/>
  </cols>
  <sheetData>
    <row r="1" spans="2:6" ht="18" x14ac:dyDescent="0.4">
      <c r="B1" s="147" t="s">
        <v>0</v>
      </c>
      <c r="C1" s="148"/>
      <c r="D1" s="148"/>
      <c r="E1" s="149"/>
    </row>
    <row r="2" spans="2:6" ht="18" x14ac:dyDescent="0.4">
      <c r="B2" s="150" t="s">
        <v>48</v>
      </c>
      <c r="C2" s="151"/>
      <c r="D2" s="152"/>
      <c r="E2" s="153"/>
    </row>
    <row r="3" spans="2:6" ht="18.5" thickBot="1" x14ac:dyDescent="0.45">
      <c r="B3" s="154" t="s">
        <v>67</v>
      </c>
      <c r="C3" s="155"/>
      <c r="D3" s="155"/>
      <c r="E3" s="156"/>
    </row>
    <row r="4" spans="2:6" ht="28" x14ac:dyDescent="0.3">
      <c r="B4" s="10"/>
      <c r="C4" s="49" t="s">
        <v>2</v>
      </c>
      <c r="D4" s="49" t="s">
        <v>3</v>
      </c>
      <c r="E4" s="11" t="s">
        <v>4</v>
      </c>
      <c r="F4" s="86" t="s">
        <v>5</v>
      </c>
    </row>
    <row r="5" spans="2:6" ht="14.5" thickBot="1" x14ac:dyDescent="0.35">
      <c r="B5" s="13" t="s">
        <v>6</v>
      </c>
      <c r="C5" s="50"/>
      <c r="D5" s="51"/>
      <c r="E5" s="14"/>
      <c r="F5" s="86"/>
    </row>
    <row r="6" spans="2:6" ht="30" customHeight="1" x14ac:dyDescent="0.3">
      <c r="B6" s="72" t="s">
        <v>7</v>
      </c>
      <c r="C6" s="101">
        <v>184889812.32999995</v>
      </c>
      <c r="D6" s="16">
        <v>203364964.16</v>
      </c>
      <c r="E6" s="17"/>
    </row>
    <row r="7" spans="2:6" ht="30" customHeight="1" x14ac:dyDescent="0.3">
      <c r="B7" s="73" t="s">
        <v>8</v>
      </c>
      <c r="C7" s="102">
        <v>702541.1582141089</v>
      </c>
      <c r="D7" s="106">
        <v>769511.49630624265</v>
      </c>
      <c r="E7" s="18"/>
      <c r="F7" s="131" t="s">
        <v>102</v>
      </c>
    </row>
    <row r="8" spans="2:6" ht="30" customHeight="1" thickBot="1" x14ac:dyDescent="0.35">
      <c r="B8" s="19" t="s">
        <v>9</v>
      </c>
      <c r="C8" s="56"/>
      <c r="D8" s="56"/>
      <c r="E8" s="14"/>
    </row>
    <row r="9" spans="2:6" ht="30" customHeight="1" x14ac:dyDescent="0.3">
      <c r="B9" s="74" t="s">
        <v>10</v>
      </c>
      <c r="C9" s="101">
        <v>23017753.434999999</v>
      </c>
      <c r="D9" s="16">
        <f>46409171.73/2</f>
        <v>23204585.864999998</v>
      </c>
      <c r="E9" s="16">
        <v>22788006.690000001</v>
      </c>
    </row>
    <row r="10" spans="2:6" ht="30" customHeight="1" x14ac:dyDescent="0.3">
      <c r="B10" s="75" t="s">
        <v>11</v>
      </c>
      <c r="C10" s="101">
        <v>46222339.299999997</v>
      </c>
      <c r="D10" s="16">
        <v>42666696.109999999</v>
      </c>
      <c r="E10" s="16" t="s">
        <v>75</v>
      </c>
    </row>
    <row r="11" spans="2:6" ht="30" customHeight="1" x14ac:dyDescent="0.3">
      <c r="B11" s="76" t="s">
        <v>12</v>
      </c>
      <c r="C11" s="101">
        <v>516727.27</v>
      </c>
      <c r="D11" s="106">
        <v>3052625.41</v>
      </c>
      <c r="E11" s="18"/>
    </row>
    <row r="12" spans="2:6" ht="30" customHeight="1" thickBot="1" x14ac:dyDescent="0.35">
      <c r="B12" s="77" t="s">
        <v>13</v>
      </c>
      <c r="C12" s="103">
        <v>0</v>
      </c>
      <c r="D12" s="116">
        <v>0</v>
      </c>
      <c r="E12" s="14"/>
    </row>
    <row r="13" spans="2:6" ht="30" customHeight="1" x14ac:dyDescent="0.3">
      <c r="B13" s="52" t="s">
        <v>14</v>
      </c>
      <c r="C13" s="52">
        <f>SUM(C9,C11,C12)</f>
        <v>23534480.704999998</v>
      </c>
      <c r="D13" s="52">
        <f>SUM(D9,D11,D12)</f>
        <v>26257211.274999999</v>
      </c>
      <c r="E13" s="17"/>
    </row>
    <row r="14" spans="2:6" ht="30" customHeight="1" thickBot="1" x14ac:dyDescent="0.35">
      <c r="B14" s="13" t="s">
        <v>15</v>
      </c>
      <c r="C14" s="50"/>
      <c r="D14" s="51"/>
      <c r="E14" s="14"/>
    </row>
    <row r="15" spans="2:6" ht="30" customHeight="1" x14ac:dyDescent="0.3">
      <c r="B15" s="72" t="s">
        <v>16</v>
      </c>
      <c r="C15" s="101">
        <v>0</v>
      </c>
      <c r="D15" s="16">
        <v>0</v>
      </c>
      <c r="E15" s="16">
        <v>0</v>
      </c>
    </row>
    <row r="16" spans="2:6" ht="30" customHeight="1" x14ac:dyDescent="0.3">
      <c r="B16" s="76" t="s">
        <v>17</v>
      </c>
      <c r="C16" s="106">
        <v>31505.74</v>
      </c>
      <c r="D16" s="106">
        <v>16368.32</v>
      </c>
      <c r="E16" s="106">
        <v>45000</v>
      </c>
    </row>
    <row r="17" spans="2:11" ht="30" customHeight="1" thickBot="1" x14ac:dyDescent="0.35">
      <c r="B17" s="77" t="s">
        <v>18</v>
      </c>
      <c r="C17" s="103">
        <v>40762.230000000003</v>
      </c>
      <c r="D17" s="116">
        <v>42174.27</v>
      </c>
      <c r="E17" s="117">
        <v>35000</v>
      </c>
    </row>
    <row r="18" spans="2:11" ht="30" customHeight="1" x14ac:dyDescent="0.3">
      <c r="B18" s="78" t="s">
        <v>19</v>
      </c>
      <c r="C18" s="59">
        <f>SUM(C15:C17)</f>
        <v>72267.97</v>
      </c>
      <c r="D18" s="59">
        <f>SUM(D15:D17)</f>
        <v>58542.59</v>
      </c>
      <c r="E18" s="59">
        <f>SUM(E15:E17)</f>
        <v>80000</v>
      </c>
    </row>
    <row r="19" spans="2:11" ht="30" customHeight="1" thickBot="1" x14ac:dyDescent="0.35">
      <c r="B19" s="13" t="s">
        <v>20</v>
      </c>
      <c r="C19" s="50"/>
      <c r="D19" s="51"/>
      <c r="E19" s="15"/>
    </row>
    <row r="20" spans="2:11" ht="30" customHeight="1" x14ac:dyDescent="0.3">
      <c r="B20" s="79" t="s">
        <v>21</v>
      </c>
      <c r="C20" s="52">
        <v>0</v>
      </c>
      <c r="D20" s="53">
        <v>0</v>
      </c>
      <c r="E20" s="23"/>
    </row>
    <row r="21" spans="2:11" ht="30" customHeight="1" thickBot="1" x14ac:dyDescent="0.35">
      <c r="B21" s="24" t="s">
        <v>22</v>
      </c>
      <c r="C21" s="56"/>
      <c r="D21" s="56"/>
      <c r="E21" s="20"/>
    </row>
    <row r="22" spans="2:11" ht="30" customHeight="1" x14ac:dyDescent="0.3">
      <c r="B22" s="79" t="s">
        <v>23</v>
      </c>
      <c r="C22" s="104">
        <v>3683299.4</v>
      </c>
      <c r="D22" s="16">
        <v>4108363.8</v>
      </c>
      <c r="E22" s="25"/>
    </row>
    <row r="23" spans="2:11" ht="30" customHeight="1" x14ac:dyDescent="0.3">
      <c r="B23" s="80" t="s">
        <v>24</v>
      </c>
      <c r="C23" s="105">
        <v>1303761.42</v>
      </c>
      <c r="D23" s="105">
        <v>827568.57</v>
      </c>
      <c r="E23" s="27"/>
    </row>
    <row r="24" spans="2:11" ht="30" customHeight="1" thickBot="1" x14ac:dyDescent="0.35">
      <c r="B24" s="13" t="s">
        <v>25</v>
      </c>
      <c r="C24" s="62"/>
      <c r="D24" s="62"/>
      <c r="E24" s="28"/>
    </row>
    <row r="25" spans="2:11" ht="30" customHeight="1" x14ac:dyDescent="0.3">
      <c r="B25" s="79" t="s">
        <v>26</v>
      </c>
      <c r="C25" s="63">
        <f>C6+C13-SUM(C18,C20,C22,C23)</f>
        <v>203364964.24499997</v>
      </c>
      <c r="D25" s="63">
        <f>D6+D13-SUM(D18,D20,D22,D23)</f>
        <v>224627700.47499999</v>
      </c>
      <c r="E25" s="30"/>
    </row>
    <row r="26" spans="2:11" ht="30" customHeight="1" thickBot="1" x14ac:dyDescent="0.35">
      <c r="B26" s="79" t="s">
        <v>27</v>
      </c>
      <c r="C26" s="64">
        <f>C7-C20</f>
        <v>702541.1582141089</v>
      </c>
      <c r="D26" s="64">
        <f>D7-D20</f>
        <v>769511.49630624265</v>
      </c>
      <c r="E26" s="31"/>
    </row>
    <row r="27" spans="2:11" ht="14.5" thickBot="1" x14ac:dyDescent="0.35">
      <c r="B27" s="32"/>
      <c r="C27" s="65"/>
      <c r="D27" s="65"/>
      <c r="E27" s="34"/>
    </row>
    <row r="28" spans="2:11" s="9" customFormat="1" ht="16" thickBot="1" x14ac:dyDescent="0.4">
      <c r="B28" s="157" t="s">
        <v>89</v>
      </c>
      <c r="C28" s="158"/>
      <c r="D28" s="158"/>
      <c r="E28" s="158"/>
      <c r="F28" s="90"/>
    </row>
    <row r="29" spans="2:11" s="9" customFormat="1" ht="14.5" customHeight="1" x14ac:dyDescent="0.35">
      <c r="B29" s="159" t="s">
        <v>28</v>
      </c>
      <c r="C29" s="159"/>
      <c r="D29" s="159"/>
      <c r="E29" s="159"/>
      <c r="F29" s="90"/>
    </row>
    <row r="30" spans="2:11" s="9" customFormat="1" ht="14.5" customHeight="1" x14ac:dyDescent="0.35">
      <c r="B30" s="146" t="s">
        <v>29</v>
      </c>
      <c r="C30" s="146"/>
      <c r="D30" s="146"/>
      <c r="E30" s="146"/>
      <c r="F30" s="91"/>
      <c r="G30" s="36"/>
      <c r="H30" s="36"/>
      <c r="I30" s="36"/>
      <c r="J30" s="36"/>
      <c r="K30" s="36"/>
    </row>
    <row r="31" spans="2:11" s="9" customFormat="1" ht="14.5" customHeight="1" x14ac:dyDescent="0.35">
      <c r="B31" s="145" t="s">
        <v>30</v>
      </c>
      <c r="C31" s="145"/>
      <c r="D31" s="145"/>
      <c r="E31" s="145"/>
      <c r="F31" s="90"/>
    </row>
    <row r="32" spans="2:11" s="9" customFormat="1" ht="14.5" customHeight="1" x14ac:dyDescent="0.35">
      <c r="B32" s="145" t="s">
        <v>31</v>
      </c>
      <c r="C32" s="145"/>
      <c r="D32" s="145"/>
      <c r="E32" s="145"/>
      <c r="F32" s="90"/>
    </row>
    <row r="33" spans="2:6" s="9" customFormat="1" ht="14.5" customHeight="1" x14ac:dyDescent="0.35">
      <c r="B33" s="145" t="s">
        <v>32</v>
      </c>
      <c r="C33" s="145"/>
      <c r="D33" s="145"/>
      <c r="E33" s="145"/>
      <c r="F33" s="90"/>
    </row>
    <row r="34" spans="2:6" s="9" customFormat="1" ht="14.5" customHeight="1" x14ac:dyDescent="0.35">
      <c r="B34" s="141" t="s">
        <v>33</v>
      </c>
      <c r="C34" s="141"/>
      <c r="D34" s="141"/>
      <c r="E34" s="141"/>
      <c r="F34" s="90"/>
    </row>
    <row r="35" spans="2:6" s="9" customFormat="1" ht="14.5" customHeight="1" x14ac:dyDescent="0.35">
      <c r="B35" s="145" t="s">
        <v>34</v>
      </c>
      <c r="C35" s="145"/>
      <c r="D35" s="145"/>
      <c r="E35" s="145"/>
      <c r="F35" s="90"/>
    </row>
    <row r="36" spans="2:6" s="9" customFormat="1" ht="14.5" customHeight="1" x14ac:dyDescent="0.35">
      <c r="B36" s="145" t="s">
        <v>35</v>
      </c>
      <c r="C36" s="145"/>
      <c r="D36" s="145"/>
      <c r="E36" s="145"/>
      <c r="F36" s="90"/>
    </row>
    <row r="37" spans="2:6" s="9" customFormat="1" ht="14.5" customHeight="1" x14ac:dyDescent="0.35">
      <c r="B37" s="145" t="s">
        <v>36</v>
      </c>
      <c r="C37" s="145"/>
      <c r="D37" s="145"/>
      <c r="E37" s="145"/>
      <c r="F37" s="90"/>
    </row>
    <row r="38" spans="2:6" s="9" customFormat="1" ht="14.5" customHeight="1" x14ac:dyDescent="0.35">
      <c r="B38" s="146" t="s">
        <v>37</v>
      </c>
      <c r="C38" s="146"/>
      <c r="D38" s="146"/>
      <c r="E38" s="146"/>
      <c r="F38" s="90"/>
    </row>
    <row r="39" spans="2:6" s="9" customFormat="1" ht="14.5" customHeight="1" x14ac:dyDescent="0.35">
      <c r="B39" s="141" t="s">
        <v>38</v>
      </c>
      <c r="C39" s="141"/>
      <c r="D39" s="141"/>
      <c r="E39" s="141"/>
      <c r="F39" s="90"/>
    </row>
    <row r="40" spans="2:6" s="9" customFormat="1" ht="14.5" customHeight="1" x14ac:dyDescent="0.35">
      <c r="B40" s="141" t="s">
        <v>39</v>
      </c>
      <c r="C40" s="141"/>
      <c r="D40" s="141"/>
      <c r="E40" s="141"/>
      <c r="F40" s="90"/>
    </row>
    <row r="41" spans="2:6" s="9" customFormat="1" ht="14.5" customHeight="1" x14ac:dyDescent="0.35">
      <c r="B41" s="141" t="s">
        <v>40</v>
      </c>
      <c r="C41" s="141"/>
      <c r="D41" s="141"/>
      <c r="E41" s="141"/>
      <c r="F41" s="90"/>
    </row>
    <row r="42" spans="2:6" s="9" customFormat="1" ht="14.5" customHeight="1" x14ac:dyDescent="0.35">
      <c r="B42" s="141" t="s">
        <v>41</v>
      </c>
      <c r="C42" s="141"/>
      <c r="D42" s="141"/>
      <c r="E42" s="141"/>
      <c r="F42" s="90"/>
    </row>
    <row r="43" spans="2:6" s="9" customFormat="1" ht="16" thickBot="1" x14ac:dyDescent="0.4">
      <c r="B43" s="35"/>
      <c r="C43" s="66"/>
      <c r="D43" s="66"/>
      <c r="E43" s="12"/>
      <c r="F43" s="90"/>
    </row>
    <row r="44" spans="2:6" s="9" customFormat="1" ht="16" thickBot="1" x14ac:dyDescent="0.4">
      <c r="B44" s="142" t="s">
        <v>90</v>
      </c>
      <c r="C44" s="143"/>
      <c r="D44" s="143"/>
      <c r="E44" s="144"/>
      <c r="F44" s="90"/>
    </row>
    <row r="45" spans="2:6" s="9" customFormat="1" ht="15.5" x14ac:dyDescent="0.35">
      <c r="B45" s="132" t="s">
        <v>42</v>
      </c>
      <c r="C45" s="133"/>
      <c r="D45" s="133"/>
      <c r="E45" s="134"/>
      <c r="F45" s="90"/>
    </row>
    <row r="46" spans="2:6" s="9" customFormat="1" ht="43.5" customHeight="1" x14ac:dyDescent="0.35">
      <c r="B46" s="135" t="s">
        <v>74</v>
      </c>
      <c r="C46" s="136"/>
      <c r="D46" s="136"/>
      <c r="E46" s="137"/>
      <c r="F46" s="90"/>
    </row>
    <row r="47" spans="2:6" s="9" customFormat="1" ht="15.5" x14ac:dyDescent="0.35">
      <c r="B47" s="138" t="s">
        <v>43</v>
      </c>
      <c r="C47" s="139"/>
      <c r="D47" s="139"/>
      <c r="E47" s="140"/>
      <c r="F47" s="90"/>
    </row>
    <row r="48" spans="2:6" s="9" customFormat="1" ht="13.5" customHeight="1" x14ac:dyDescent="0.35">
      <c r="B48" s="135" t="s">
        <v>76</v>
      </c>
      <c r="C48" s="136"/>
      <c r="D48" s="136"/>
      <c r="E48" s="137"/>
      <c r="F48" s="90"/>
    </row>
    <row r="49" spans="2:6" s="9" customFormat="1" ht="15.5" x14ac:dyDescent="0.35">
      <c r="B49" s="138" t="s">
        <v>44</v>
      </c>
      <c r="C49" s="139"/>
      <c r="D49" s="139"/>
      <c r="E49" s="140"/>
      <c r="F49" s="90"/>
    </row>
    <row r="50" spans="2:6" s="9" customFormat="1" ht="15.5" x14ac:dyDescent="0.35">
      <c r="B50" s="138" t="s">
        <v>64</v>
      </c>
      <c r="C50" s="139"/>
      <c r="D50" s="139"/>
      <c r="E50" s="140"/>
      <c r="F50" s="90"/>
    </row>
    <row r="51" spans="2:6" ht="14" x14ac:dyDescent="0.25">
      <c r="B51" s="138" t="s">
        <v>49</v>
      </c>
      <c r="C51" s="139"/>
      <c r="D51" s="139"/>
      <c r="E51" s="140"/>
    </row>
    <row r="52" spans="2:6" ht="14" x14ac:dyDescent="0.25">
      <c r="B52" s="138" t="s">
        <v>65</v>
      </c>
      <c r="C52" s="139"/>
      <c r="D52" s="139"/>
      <c r="E52" s="140"/>
    </row>
    <row r="53" spans="2:6" ht="14" x14ac:dyDescent="0.25">
      <c r="B53" s="138" t="s">
        <v>45</v>
      </c>
      <c r="C53" s="139"/>
      <c r="D53" s="139"/>
      <c r="E53" s="140"/>
    </row>
    <row r="54" spans="2:6" ht="14" x14ac:dyDescent="0.25">
      <c r="B54" s="138" t="s">
        <v>66</v>
      </c>
      <c r="C54" s="139"/>
      <c r="D54" s="139"/>
      <c r="E54" s="140"/>
    </row>
    <row r="55" spans="2:6" ht="14" x14ac:dyDescent="0.25">
      <c r="B55" s="138" t="s">
        <v>46</v>
      </c>
      <c r="C55" s="139"/>
      <c r="D55" s="139"/>
      <c r="E55" s="140"/>
    </row>
    <row r="56" spans="2:6" ht="14" x14ac:dyDescent="0.25">
      <c r="B56" s="138" t="s">
        <v>66</v>
      </c>
      <c r="C56" s="139"/>
      <c r="D56" s="139"/>
      <c r="E56" s="140"/>
    </row>
    <row r="59" spans="2:6" ht="13" x14ac:dyDescent="0.25">
      <c r="B59" s="48" t="s">
        <v>47</v>
      </c>
    </row>
  </sheetData>
  <mergeCells count="31">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B42:E42"/>
    <mergeCell ref="B44:E44"/>
    <mergeCell ref="B56:E56"/>
    <mergeCell ref="B49:E49"/>
    <mergeCell ref="B50:E50"/>
    <mergeCell ref="B51:E51"/>
    <mergeCell ref="B52:E52"/>
    <mergeCell ref="B53:E53"/>
    <mergeCell ref="B54:E54"/>
    <mergeCell ref="B45:E45"/>
    <mergeCell ref="B46:E46"/>
    <mergeCell ref="B47:E47"/>
    <mergeCell ref="B55:E55"/>
    <mergeCell ref="B48:E48"/>
  </mergeCells>
  <dataValidations count="1">
    <dataValidation type="whole" errorStyle="warning" operator="equal" allowBlank="1" showInputMessage="1" showErrorMessage="1" errorTitle="Start/End Balance" error="End Balance of Prior Reporting Period should be Starting Balance of Current Reporting Period" sqref="D6:D7" xr:uid="{2735E4CE-72F4-4C23-A506-22A561C1D6AA}">
      <formula1>C25</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K59"/>
  <sheetViews>
    <sheetView zoomScale="90" zoomScaleNormal="90" workbookViewId="0">
      <pane xSplit="2" ySplit="5" topLeftCell="C13" activePane="bottomRight" state="frozen"/>
      <selection pane="topRight" activeCell="F8" sqref="F8"/>
      <selection pane="bottomLeft" activeCell="F8" sqref="F8"/>
      <selection pane="bottomRight" activeCell="C18" sqref="C18"/>
    </sheetView>
  </sheetViews>
  <sheetFormatPr defaultRowHeight="12.5" x14ac:dyDescent="0.25"/>
  <cols>
    <col min="1" max="1" width="4.1796875" customWidth="1"/>
    <col min="2" max="2" width="79.1796875" style="8" customWidth="1"/>
    <col min="3" max="4" width="31.81640625" style="67" customWidth="1"/>
    <col min="5" max="5" width="27.81640625" customWidth="1"/>
    <col min="6" max="6" width="46.1796875" style="84" customWidth="1"/>
    <col min="7" max="7" width="9.1796875" customWidth="1"/>
    <col min="8" max="8" width="28.453125" bestFit="1" customWidth="1"/>
    <col min="9" max="9" width="25" bestFit="1" customWidth="1"/>
    <col min="10" max="10" width="9.1796875" customWidth="1"/>
  </cols>
  <sheetData>
    <row r="1" spans="2:9" ht="18" x14ac:dyDescent="0.4">
      <c r="B1" s="147" t="s">
        <v>63</v>
      </c>
      <c r="C1" s="148"/>
      <c r="D1" s="148"/>
      <c r="E1" s="149"/>
    </row>
    <row r="2" spans="2:9" ht="18" x14ac:dyDescent="0.4">
      <c r="B2" s="150" t="s">
        <v>50</v>
      </c>
      <c r="C2" s="151"/>
      <c r="D2" s="152"/>
      <c r="E2" s="153"/>
    </row>
    <row r="3" spans="2:9" ht="18.5" thickBot="1" x14ac:dyDescent="0.45">
      <c r="B3" s="154" t="s">
        <v>67</v>
      </c>
      <c r="C3" s="155"/>
      <c r="D3" s="155"/>
      <c r="E3" s="156"/>
    </row>
    <row r="4" spans="2:9" ht="28" x14ac:dyDescent="0.3">
      <c r="B4" s="10"/>
      <c r="C4" s="49" t="s">
        <v>2</v>
      </c>
      <c r="D4" s="49" t="s">
        <v>3</v>
      </c>
      <c r="E4" s="11" t="s">
        <v>4</v>
      </c>
      <c r="F4" s="86" t="s">
        <v>5</v>
      </c>
      <c r="G4" s="12"/>
      <c r="H4" s="12"/>
      <c r="I4" s="12"/>
    </row>
    <row r="5" spans="2:9" ht="14.5" thickBot="1" x14ac:dyDescent="0.35">
      <c r="B5" s="13" t="s">
        <v>6</v>
      </c>
      <c r="C5" s="50"/>
      <c r="D5" s="51"/>
      <c r="E5" s="14"/>
      <c r="F5" s="86"/>
      <c r="G5" s="12"/>
      <c r="H5" s="12"/>
      <c r="I5" s="12"/>
    </row>
    <row r="6" spans="2:9" ht="30" customHeight="1" x14ac:dyDescent="0.3">
      <c r="B6" s="72" t="s">
        <v>7</v>
      </c>
      <c r="C6" s="101">
        <v>212691459.18000001</v>
      </c>
      <c r="D6" s="16">
        <f>C25</f>
        <v>279437458.88</v>
      </c>
      <c r="E6" s="17"/>
      <c r="F6" s="85"/>
      <c r="G6" s="12"/>
      <c r="H6" s="12"/>
      <c r="I6" s="12"/>
    </row>
    <row r="7" spans="2:9" ht="30" customHeight="1" x14ac:dyDescent="0.3">
      <c r="B7" s="73" t="s">
        <v>8</v>
      </c>
      <c r="C7" s="102"/>
      <c r="D7" s="106">
        <f>500000*0.4635+500000*0.466479+500000*0.4667</f>
        <v>698339.5</v>
      </c>
      <c r="E7" s="18"/>
      <c r="F7" s="85" t="s">
        <v>103</v>
      </c>
      <c r="G7" s="12"/>
      <c r="H7" s="12"/>
      <c r="I7" s="12"/>
    </row>
    <row r="8" spans="2:9" ht="30" customHeight="1" thickBot="1" x14ac:dyDescent="0.35">
      <c r="B8" s="19" t="s">
        <v>9</v>
      </c>
      <c r="C8" s="56"/>
      <c r="D8" s="56"/>
      <c r="E8" s="14"/>
      <c r="F8" s="85"/>
      <c r="G8" s="12"/>
      <c r="H8" s="12"/>
      <c r="I8" s="12"/>
    </row>
    <row r="9" spans="2:9" ht="30" customHeight="1" x14ac:dyDescent="0.3">
      <c r="B9" s="74" t="s">
        <v>10</v>
      </c>
      <c r="C9" s="101">
        <v>73364433</v>
      </c>
      <c r="D9" s="118"/>
      <c r="E9" s="119"/>
      <c r="F9" s="85"/>
      <c r="G9" s="12"/>
      <c r="H9" s="12"/>
      <c r="I9" s="12"/>
    </row>
    <row r="10" spans="2:9" ht="30" customHeight="1" x14ac:dyDescent="0.3">
      <c r="B10" s="75" t="s">
        <v>11</v>
      </c>
      <c r="C10" s="101">
        <v>65073000</v>
      </c>
      <c r="D10" s="16"/>
      <c r="E10" s="119"/>
      <c r="F10" s="85"/>
      <c r="G10" s="12"/>
      <c r="H10" s="12"/>
      <c r="I10" s="12"/>
    </row>
    <row r="11" spans="2:9" ht="30" customHeight="1" x14ac:dyDescent="0.3">
      <c r="B11" s="76" t="s">
        <v>12</v>
      </c>
      <c r="C11" s="102">
        <v>719563.37</v>
      </c>
      <c r="D11" s="106">
        <v>3971977.08</v>
      </c>
      <c r="E11" s="18"/>
      <c r="F11" s="85"/>
      <c r="G11" s="12"/>
      <c r="H11" s="12"/>
      <c r="I11" s="12"/>
    </row>
    <row r="12" spans="2:9" ht="30" customHeight="1" thickBot="1" x14ac:dyDescent="0.35">
      <c r="B12" s="77" t="s">
        <v>13</v>
      </c>
      <c r="C12" s="103"/>
      <c r="D12" s="116"/>
      <c r="E12" s="14"/>
      <c r="F12" s="85"/>
      <c r="G12" s="12"/>
      <c r="H12" s="12"/>
      <c r="I12" s="12"/>
    </row>
    <row r="13" spans="2:9" ht="30" customHeight="1" x14ac:dyDescent="0.3">
      <c r="B13" s="52" t="s">
        <v>14</v>
      </c>
      <c r="C13" s="52">
        <f>SUM(C9,C11,C12)</f>
        <v>74083996.370000005</v>
      </c>
      <c r="D13" s="52">
        <f>SUM(D9,D11,D12)</f>
        <v>3971977.08</v>
      </c>
      <c r="E13" s="17"/>
      <c r="F13" s="85"/>
      <c r="G13" s="12"/>
      <c r="H13" s="12"/>
      <c r="I13" s="12"/>
    </row>
    <row r="14" spans="2:9" ht="30" customHeight="1" thickBot="1" x14ac:dyDescent="0.35">
      <c r="B14" s="13" t="s">
        <v>15</v>
      </c>
      <c r="C14" s="50"/>
      <c r="D14" s="51"/>
      <c r="E14" s="14"/>
      <c r="F14" s="85"/>
      <c r="G14" s="12"/>
      <c r="H14" s="12"/>
      <c r="I14" s="12"/>
    </row>
    <row r="15" spans="2:9" ht="30" customHeight="1" x14ac:dyDescent="0.3">
      <c r="B15" s="72" t="s">
        <v>16</v>
      </c>
      <c r="C15" s="101"/>
      <c r="D15" s="16"/>
      <c r="E15" s="16"/>
      <c r="F15" s="85"/>
      <c r="G15" s="12"/>
      <c r="H15" s="12"/>
      <c r="I15" s="12"/>
    </row>
    <row r="16" spans="2:9" ht="30" customHeight="1" x14ac:dyDescent="0.3">
      <c r="B16" s="76" t="s">
        <v>17</v>
      </c>
      <c r="C16" s="106">
        <v>109863.11000000002</v>
      </c>
      <c r="D16" s="106">
        <v>153172.01999999999</v>
      </c>
      <c r="E16" s="106">
        <v>192000</v>
      </c>
      <c r="F16" s="85"/>
      <c r="G16" s="12"/>
      <c r="H16" s="12"/>
      <c r="I16" s="12"/>
    </row>
    <row r="17" spans="2:11" ht="30" customHeight="1" thickBot="1" x14ac:dyDescent="0.35">
      <c r="B17" s="77" t="s">
        <v>18</v>
      </c>
      <c r="C17" s="103">
        <v>10206.540000000001</v>
      </c>
      <c r="D17" s="116">
        <v>136973.21</v>
      </c>
      <c r="E17" s="116">
        <v>142452</v>
      </c>
      <c r="F17" s="85"/>
      <c r="G17" s="12"/>
      <c r="H17" s="12"/>
      <c r="I17" s="12"/>
    </row>
    <row r="18" spans="2:11" ht="30" customHeight="1" x14ac:dyDescent="0.3">
      <c r="B18" s="78" t="s">
        <v>19</v>
      </c>
      <c r="C18" s="59">
        <f>SUM(C15:C17)</f>
        <v>120069.65000000002</v>
      </c>
      <c r="D18" s="59">
        <f>SUM(D15:D17)</f>
        <v>290145.23</v>
      </c>
      <c r="E18" s="59">
        <f>SUM(E15:E17)</f>
        <v>334452</v>
      </c>
      <c r="F18" s="85"/>
      <c r="G18" s="12"/>
      <c r="H18" s="12"/>
      <c r="I18" s="12"/>
    </row>
    <row r="19" spans="2:11" ht="30" customHeight="1" thickBot="1" x14ac:dyDescent="0.35">
      <c r="B19" s="13" t="s">
        <v>20</v>
      </c>
      <c r="C19" s="50"/>
      <c r="D19" s="51"/>
      <c r="E19" s="15"/>
      <c r="F19" s="85"/>
      <c r="G19" s="12"/>
      <c r="H19" s="12"/>
      <c r="I19" s="12"/>
    </row>
    <row r="20" spans="2:11" ht="30" customHeight="1" x14ac:dyDescent="0.3">
      <c r="B20" s="79" t="s">
        <v>21</v>
      </c>
      <c r="C20" s="52"/>
      <c r="D20" s="53"/>
      <c r="E20" s="23"/>
      <c r="F20" s="85"/>
      <c r="G20" s="12"/>
      <c r="H20" s="12"/>
      <c r="I20" s="12"/>
    </row>
    <row r="21" spans="2:11" ht="30" customHeight="1" thickBot="1" x14ac:dyDescent="0.35">
      <c r="B21" s="24" t="s">
        <v>22</v>
      </c>
      <c r="C21" s="56"/>
      <c r="D21" s="56"/>
      <c r="E21" s="20"/>
      <c r="F21" s="85"/>
      <c r="G21" s="12"/>
      <c r="H21" s="12"/>
      <c r="I21" s="12"/>
    </row>
    <row r="22" spans="2:11" ht="30" customHeight="1" x14ac:dyDescent="0.3">
      <c r="B22" s="79" t="s">
        <v>23</v>
      </c>
      <c r="C22" s="104">
        <v>5397845.6000000006</v>
      </c>
      <c r="D22" s="16">
        <v>6339808.2000000011</v>
      </c>
      <c r="E22" s="25"/>
      <c r="F22" s="85"/>
      <c r="G22" s="12"/>
      <c r="H22" s="12"/>
      <c r="I22" s="12"/>
    </row>
    <row r="23" spans="2:11" ht="30" customHeight="1" x14ac:dyDescent="0.3">
      <c r="B23" s="80" t="s">
        <v>24</v>
      </c>
      <c r="C23" s="108">
        <v>1820081.42</v>
      </c>
      <c r="D23" s="105">
        <v>2166609.38</v>
      </c>
      <c r="E23" s="27"/>
      <c r="F23" s="87"/>
      <c r="G23" s="12"/>
      <c r="H23" s="12"/>
      <c r="I23" s="12"/>
    </row>
    <row r="24" spans="2:11" ht="30" customHeight="1" thickBot="1" x14ac:dyDescent="0.35">
      <c r="B24" s="13" t="s">
        <v>25</v>
      </c>
      <c r="C24" s="62"/>
      <c r="D24" s="62"/>
      <c r="E24" s="28"/>
      <c r="F24" s="85"/>
      <c r="G24" s="12"/>
      <c r="H24" s="12"/>
      <c r="I24" s="12"/>
    </row>
    <row r="25" spans="2:11" ht="30" customHeight="1" x14ac:dyDescent="0.3">
      <c r="B25" s="79" t="s">
        <v>26</v>
      </c>
      <c r="C25" s="63">
        <f>C6+C13-SUM(C18,C20,C22,C23)</f>
        <v>279437458.88</v>
      </c>
      <c r="D25" s="63">
        <f>D6+D13-SUM(D18,D20,D22,D23)</f>
        <v>274612873.14999998</v>
      </c>
      <c r="E25" s="30"/>
      <c r="F25" s="85"/>
      <c r="G25" s="12"/>
      <c r="H25" s="12"/>
      <c r="I25" s="12"/>
    </row>
    <row r="26" spans="2:11" ht="30" customHeight="1" thickBot="1" x14ac:dyDescent="0.35">
      <c r="B26" s="79" t="s">
        <v>27</v>
      </c>
      <c r="C26" s="64">
        <f>C7-C20</f>
        <v>0</v>
      </c>
      <c r="D26" s="64">
        <f>D7-D20</f>
        <v>698339.5</v>
      </c>
      <c r="E26" s="31"/>
      <c r="F26" s="85"/>
      <c r="G26" s="12"/>
      <c r="H26" s="12"/>
      <c r="I26" s="12"/>
    </row>
    <row r="27" spans="2:11" ht="14.5" thickBot="1" x14ac:dyDescent="0.35">
      <c r="B27" s="32"/>
      <c r="C27" s="65"/>
      <c r="D27" s="65"/>
      <c r="E27" s="34"/>
      <c r="F27" s="85"/>
      <c r="G27" s="12"/>
      <c r="H27" s="12"/>
      <c r="I27" s="12"/>
    </row>
    <row r="28" spans="2:11" s="9" customFormat="1" ht="16" thickBot="1" x14ac:dyDescent="0.4">
      <c r="B28" s="157" t="s">
        <v>92</v>
      </c>
      <c r="C28" s="158"/>
      <c r="D28" s="158"/>
      <c r="E28" s="158"/>
      <c r="F28" s="85"/>
      <c r="G28" s="12"/>
      <c r="H28" s="12"/>
      <c r="I28" s="12"/>
    </row>
    <row r="29" spans="2:11" s="9" customFormat="1" ht="14.5" customHeight="1" x14ac:dyDescent="0.35">
      <c r="B29" s="159" t="s">
        <v>28</v>
      </c>
      <c r="C29" s="159"/>
      <c r="D29" s="159"/>
      <c r="E29" s="159"/>
      <c r="F29" s="85"/>
      <c r="G29" s="12"/>
      <c r="H29" s="12"/>
      <c r="I29" s="12"/>
    </row>
    <row r="30" spans="2:11" s="9" customFormat="1" ht="14.5" customHeight="1" x14ac:dyDescent="0.35">
      <c r="B30" s="146" t="s">
        <v>29</v>
      </c>
      <c r="C30" s="146"/>
      <c r="D30" s="146"/>
      <c r="E30" s="146"/>
      <c r="F30" s="85"/>
      <c r="G30" s="12"/>
      <c r="H30" s="36"/>
      <c r="I30" s="36"/>
      <c r="J30" s="36"/>
      <c r="K30" s="36"/>
    </row>
    <row r="31" spans="2:11" s="9" customFormat="1" ht="14.5" customHeight="1" x14ac:dyDescent="0.35">
      <c r="B31" s="145" t="s">
        <v>30</v>
      </c>
      <c r="C31" s="145"/>
      <c r="D31" s="145"/>
      <c r="E31" s="145"/>
      <c r="F31" s="85"/>
      <c r="G31" s="12"/>
      <c r="H31" s="12"/>
      <c r="I31" s="12"/>
    </row>
    <row r="32" spans="2:11" s="9" customFormat="1" ht="14.5" customHeight="1" x14ac:dyDescent="0.35">
      <c r="B32" s="145" t="s">
        <v>31</v>
      </c>
      <c r="C32" s="145"/>
      <c r="D32" s="145"/>
      <c r="E32" s="145"/>
      <c r="F32" s="85"/>
      <c r="G32" s="12"/>
      <c r="H32" s="12"/>
      <c r="I32" s="12"/>
    </row>
    <row r="33" spans="2:9" s="9" customFormat="1" ht="14.5" customHeight="1" x14ac:dyDescent="0.35">
      <c r="B33" s="145" t="s">
        <v>32</v>
      </c>
      <c r="C33" s="145"/>
      <c r="D33" s="145"/>
      <c r="E33" s="145"/>
      <c r="F33" s="85"/>
      <c r="G33" s="12"/>
      <c r="H33" s="12"/>
      <c r="I33" s="12"/>
    </row>
    <row r="34" spans="2:9" s="9" customFormat="1" ht="14.5" customHeight="1" x14ac:dyDescent="0.35">
      <c r="B34" s="141" t="s">
        <v>33</v>
      </c>
      <c r="C34" s="141"/>
      <c r="D34" s="141"/>
      <c r="E34" s="141"/>
      <c r="F34" s="85"/>
      <c r="G34" s="12"/>
      <c r="H34" s="12"/>
      <c r="I34" s="12"/>
    </row>
    <row r="35" spans="2:9" s="9" customFormat="1" ht="14.5" customHeight="1" x14ac:dyDescent="0.35">
      <c r="B35" s="145" t="s">
        <v>34</v>
      </c>
      <c r="C35" s="145"/>
      <c r="D35" s="145"/>
      <c r="E35" s="145"/>
      <c r="F35" s="85"/>
      <c r="G35" s="12"/>
      <c r="H35" s="12"/>
      <c r="I35" s="12"/>
    </row>
    <row r="36" spans="2:9" s="9" customFormat="1" ht="14.5" customHeight="1" x14ac:dyDescent="0.35">
      <c r="B36" s="145" t="s">
        <v>35</v>
      </c>
      <c r="C36" s="145"/>
      <c r="D36" s="145"/>
      <c r="E36" s="145"/>
      <c r="F36" s="85"/>
      <c r="G36" s="12"/>
      <c r="H36" s="12"/>
      <c r="I36" s="12"/>
    </row>
    <row r="37" spans="2:9" s="9" customFormat="1" ht="14.5" customHeight="1" x14ac:dyDescent="0.35">
      <c r="B37" s="145" t="s">
        <v>36</v>
      </c>
      <c r="C37" s="145"/>
      <c r="D37" s="145"/>
      <c r="E37" s="145"/>
      <c r="F37" s="85"/>
      <c r="G37" s="12"/>
      <c r="H37" s="12"/>
      <c r="I37" s="12"/>
    </row>
    <row r="38" spans="2:9" s="9" customFormat="1" ht="14.5" customHeight="1" x14ac:dyDescent="0.35">
      <c r="B38" s="146" t="s">
        <v>37</v>
      </c>
      <c r="C38" s="146"/>
      <c r="D38" s="146"/>
      <c r="E38" s="146"/>
      <c r="F38" s="85"/>
      <c r="G38" s="12"/>
      <c r="H38" s="12"/>
      <c r="I38" s="12"/>
    </row>
    <row r="39" spans="2:9" s="9" customFormat="1" ht="14.5" customHeight="1" x14ac:dyDescent="0.35">
      <c r="B39" s="141" t="s">
        <v>38</v>
      </c>
      <c r="C39" s="141"/>
      <c r="D39" s="141"/>
      <c r="E39" s="141"/>
      <c r="F39" s="85"/>
      <c r="G39" s="12"/>
      <c r="H39" s="12"/>
      <c r="I39" s="12"/>
    </row>
    <row r="40" spans="2:9" s="9" customFormat="1" ht="14.5" customHeight="1" x14ac:dyDescent="0.35">
      <c r="B40" s="141" t="s">
        <v>39</v>
      </c>
      <c r="C40" s="141"/>
      <c r="D40" s="141"/>
      <c r="E40" s="141"/>
      <c r="F40" s="85"/>
      <c r="G40" s="12"/>
      <c r="H40" s="12"/>
      <c r="I40" s="12"/>
    </row>
    <row r="41" spans="2:9" s="9" customFormat="1" ht="14.5" customHeight="1" x14ac:dyDescent="0.35">
      <c r="B41" s="141" t="s">
        <v>40</v>
      </c>
      <c r="C41" s="141"/>
      <c r="D41" s="141"/>
      <c r="E41" s="141"/>
      <c r="F41" s="85"/>
      <c r="G41" s="12"/>
      <c r="H41" s="12"/>
      <c r="I41" s="12"/>
    </row>
    <row r="42" spans="2:9" s="9" customFormat="1" ht="14.5" customHeight="1" x14ac:dyDescent="0.35">
      <c r="B42" s="141" t="s">
        <v>41</v>
      </c>
      <c r="C42" s="141"/>
      <c r="D42" s="141"/>
      <c r="E42" s="141"/>
      <c r="F42" s="85"/>
      <c r="G42" s="12"/>
      <c r="H42" s="12"/>
      <c r="I42" s="12"/>
    </row>
    <row r="43" spans="2:9" s="9" customFormat="1" ht="16" thickBot="1" x14ac:dyDescent="0.4">
      <c r="B43" s="35"/>
      <c r="C43" s="66"/>
      <c r="D43" s="66"/>
      <c r="E43" s="12"/>
      <c r="F43" s="85"/>
      <c r="G43" s="12"/>
      <c r="H43" s="12"/>
      <c r="I43" s="12"/>
    </row>
    <row r="44" spans="2:9" s="9" customFormat="1" ht="16" thickBot="1" x14ac:dyDescent="0.4">
      <c r="B44" s="142" t="s">
        <v>91</v>
      </c>
      <c r="C44" s="143"/>
      <c r="D44" s="143"/>
      <c r="E44" s="144"/>
      <c r="F44" s="163"/>
      <c r="G44" s="163"/>
      <c r="H44" s="12"/>
      <c r="I44" s="12"/>
    </row>
    <row r="45" spans="2:9" s="9" customFormat="1" ht="15.5" x14ac:dyDescent="0.35">
      <c r="B45" s="132" t="s">
        <v>42</v>
      </c>
      <c r="C45" s="133"/>
      <c r="D45" s="133"/>
      <c r="E45" s="134"/>
      <c r="F45" s="85"/>
      <c r="G45" s="12"/>
      <c r="H45" s="12"/>
      <c r="I45" s="12"/>
    </row>
    <row r="46" spans="2:9" s="9" customFormat="1" ht="15.5" x14ac:dyDescent="0.35">
      <c r="B46" s="138"/>
      <c r="C46" s="139"/>
      <c r="D46" s="139"/>
      <c r="E46" s="140"/>
      <c r="F46" s="85"/>
      <c r="G46" s="12"/>
      <c r="H46" s="12"/>
      <c r="I46" s="12"/>
    </row>
    <row r="47" spans="2:9" s="9" customFormat="1" ht="15.5" x14ac:dyDescent="0.35">
      <c r="B47" s="138" t="s">
        <v>43</v>
      </c>
      <c r="C47" s="139"/>
      <c r="D47" s="139"/>
      <c r="E47" s="140"/>
      <c r="F47" s="85"/>
      <c r="G47" s="12"/>
      <c r="H47" s="12"/>
      <c r="I47" s="12"/>
    </row>
    <row r="48" spans="2:9" s="9" customFormat="1" ht="15.5" x14ac:dyDescent="0.35">
      <c r="B48" s="160"/>
      <c r="C48" s="161"/>
      <c r="D48" s="161"/>
      <c r="E48" s="162"/>
      <c r="F48" s="85"/>
      <c r="G48" s="12"/>
      <c r="H48" s="12"/>
      <c r="I48" s="12"/>
    </row>
    <row r="49" spans="2:9" s="9" customFormat="1" ht="15.5" x14ac:dyDescent="0.35">
      <c r="B49" s="138" t="s">
        <v>44</v>
      </c>
      <c r="C49" s="139"/>
      <c r="D49" s="139"/>
      <c r="E49" s="140"/>
      <c r="F49" s="85"/>
      <c r="G49" s="12"/>
      <c r="H49" s="12"/>
      <c r="I49" s="12"/>
    </row>
    <row r="50" spans="2:9" s="9" customFormat="1" ht="15.5" x14ac:dyDescent="0.35">
      <c r="B50" s="138"/>
      <c r="C50" s="139"/>
      <c r="D50" s="139"/>
      <c r="E50" s="140"/>
      <c r="F50" s="85"/>
      <c r="G50" s="12"/>
      <c r="H50" s="12"/>
      <c r="I50" s="12"/>
    </row>
    <row r="51" spans="2:9" ht="14" x14ac:dyDescent="0.3">
      <c r="B51" s="138" t="s">
        <v>49</v>
      </c>
      <c r="C51" s="139"/>
      <c r="D51" s="139"/>
      <c r="E51" s="140"/>
      <c r="F51" s="85"/>
      <c r="G51" s="12"/>
      <c r="H51" s="12"/>
      <c r="I51" s="12"/>
    </row>
    <row r="52" spans="2:9" ht="14" x14ac:dyDescent="0.3">
      <c r="B52" s="138"/>
      <c r="C52" s="139"/>
      <c r="D52" s="139"/>
      <c r="E52" s="140"/>
      <c r="F52" s="85"/>
      <c r="G52" s="12"/>
      <c r="H52" s="12"/>
      <c r="I52" s="12"/>
    </row>
    <row r="53" spans="2:9" ht="14" x14ac:dyDescent="0.3">
      <c r="B53" s="138" t="s">
        <v>45</v>
      </c>
      <c r="C53" s="139"/>
      <c r="D53" s="139"/>
      <c r="E53" s="140"/>
      <c r="F53" s="85"/>
      <c r="G53" s="12"/>
      <c r="H53" s="12"/>
      <c r="I53" s="12"/>
    </row>
    <row r="54" spans="2:9" ht="14" x14ac:dyDescent="0.3">
      <c r="B54" s="138"/>
      <c r="C54" s="139"/>
      <c r="D54" s="139"/>
      <c r="E54" s="140"/>
      <c r="F54" s="85"/>
      <c r="G54" s="12"/>
      <c r="H54" s="12"/>
      <c r="I54" s="12"/>
    </row>
    <row r="55" spans="2:9" ht="14" x14ac:dyDescent="0.3">
      <c r="B55" s="138" t="s">
        <v>46</v>
      </c>
      <c r="C55" s="139"/>
      <c r="D55" s="139"/>
      <c r="E55" s="140"/>
      <c r="F55" s="85"/>
      <c r="G55" s="12"/>
      <c r="H55" s="12"/>
      <c r="I55" s="12"/>
    </row>
    <row r="56" spans="2:9" ht="14" x14ac:dyDescent="0.3">
      <c r="B56" s="138"/>
      <c r="C56" s="139"/>
      <c r="D56" s="139"/>
      <c r="E56" s="140"/>
      <c r="F56" s="85"/>
      <c r="G56" s="12"/>
      <c r="H56" s="12"/>
      <c r="I56" s="12"/>
    </row>
    <row r="59" spans="2:9" ht="13" x14ac:dyDescent="0.25">
      <c r="B59" s="48" t="s">
        <v>47</v>
      </c>
    </row>
  </sheetData>
  <mergeCells count="32">
    <mergeCell ref="B53:E53"/>
    <mergeCell ref="B54:E54"/>
    <mergeCell ref="B55:E55"/>
    <mergeCell ref="B56:E56"/>
    <mergeCell ref="B49:E49"/>
    <mergeCell ref="B50:E50"/>
    <mergeCell ref="B51:E51"/>
    <mergeCell ref="B52:E52"/>
    <mergeCell ref="B1:E1"/>
    <mergeCell ref="B2:E2"/>
    <mergeCell ref="B3:E3"/>
    <mergeCell ref="B35:E35"/>
    <mergeCell ref="B30:E30"/>
    <mergeCell ref="B31:E31"/>
    <mergeCell ref="B29:E29"/>
    <mergeCell ref="B33:E33"/>
    <mergeCell ref="B28:E28"/>
    <mergeCell ref="B32:E32"/>
    <mergeCell ref="B34:E34"/>
    <mergeCell ref="B47:E47"/>
    <mergeCell ref="B48:E48"/>
    <mergeCell ref="F44:G44"/>
    <mergeCell ref="B39:E39"/>
    <mergeCell ref="B36:E36"/>
    <mergeCell ref="B37:E37"/>
    <mergeCell ref="B38:E38"/>
    <mergeCell ref="B40:E40"/>
    <mergeCell ref="B42:E42"/>
    <mergeCell ref="B44:E44"/>
    <mergeCell ref="B45:E45"/>
    <mergeCell ref="B46:E46"/>
    <mergeCell ref="B41:E41"/>
  </mergeCells>
  <dataValidations count="1">
    <dataValidation type="whole" errorStyle="warning" operator="equal" allowBlank="1" showInputMessage="1" showErrorMessage="1" errorTitle="Start/End Balance" error="End Balance of Prior Reporting Period should be Starting Balance of Current Reporting Period" sqref="D7" xr:uid="{C5C0166D-8428-4676-8CE4-C88EC57D105C}">
      <formula1>C27</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4C46D-D0D9-4D1E-A1CD-9DE721F210B2}">
  <sheetPr>
    <pageSetUpPr fitToPage="1"/>
  </sheetPr>
  <dimension ref="B1:K59"/>
  <sheetViews>
    <sheetView zoomScale="70" zoomScaleNormal="70" workbookViewId="0">
      <pane xSplit="2" ySplit="5" topLeftCell="C8" activePane="bottomRight" state="frozen"/>
      <selection pane="topRight" activeCell="F8" sqref="F8"/>
      <selection pane="bottomLeft" activeCell="F8" sqref="F8"/>
      <selection pane="bottomRight" activeCell="C18" sqref="C18"/>
    </sheetView>
  </sheetViews>
  <sheetFormatPr defaultRowHeight="12.5" x14ac:dyDescent="0.25"/>
  <cols>
    <col min="1" max="1" width="4.1796875" customWidth="1"/>
    <col min="2" max="2" width="79.1796875" style="8" customWidth="1"/>
    <col min="3" max="4" width="31.81640625" style="67" customWidth="1"/>
    <col min="5" max="5" width="27.81640625" customWidth="1"/>
    <col min="6" max="6" width="50.54296875" style="84" customWidth="1"/>
    <col min="7" max="7" width="9.1796875" customWidth="1"/>
    <col min="8" max="8" width="13" bestFit="1" customWidth="1"/>
    <col min="9" max="10" width="9.1796875" customWidth="1"/>
  </cols>
  <sheetData>
    <row r="1" spans="2:9" ht="18" x14ac:dyDescent="0.4">
      <c r="B1" s="147" t="s">
        <v>68</v>
      </c>
      <c r="C1" s="148"/>
      <c r="D1" s="148"/>
      <c r="E1" s="149"/>
    </row>
    <row r="2" spans="2:9" ht="18" x14ac:dyDescent="0.4">
      <c r="B2" s="150" t="s">
        <v>1</v>
      </c>
      <c r="C2" s="151"/>
      <c r="D2" s="152"/>
      <c r="E2" s="153"/>
    </row>
    <row r="3" spans="2:9" ht="18.5" thickBot="1" x14ac:dyDescent="0.45">
      <c r="B3" s="154" t="s">
        <v>67</v>
      </c>
      <c r="C3" s="155"/>
      <c r="D3" s="155"/>
      <c r="E3" s="156"/>
    </row>
    <row r="4" spans="2:9" ht="28" x14ac:dyDescent="0.3">
      <c r="B4" s="10"/>
      <c r="C4" s="49" t="s">
        <v>2</v>
      </c>
      <c r="D4" s="49" t="s">
        <v>3</v>
      </c>
      <c r="E4" s="11" t="s">
        <v>4</v>
      </c>
      <c r="F4" s="86" t="s">
        <v>5</v>
      </c>
      <c r="G4" s="12"/>
      <c r="H4" s="12"/>
      <c r="I4" s="12"/>
    </row>
    <row r="5" spans="2:9" ht="14.5" thickBot="1" x14ac:dyDescent="0.35">
      <c r="B5" s="13" t="s">
        <v>6</v>
      </c>
      <c r="C5" s="50"/>
      <c r="D5" s="51"/>
      <c r="E5" s="14"/>
      <c r="F5" s="86"/>
      <c r="G5" s="12"/>
      <c r="H5" s="12"/>
      <c r="I5" s="12"/>
    </row>
    <row r="6" spans="2:9" ht="30" customHeight="1" x14ac:dyDescent="0.3">
      <c r="B6" s="72" t="s">
        <v>7</v>
      </c>
      <c r="C6" s="52">
        <v>70904871.109999999</v>
      </c>
      <c r="D6" s="16">
        <f>C25</f>
        <v>66755693.939999998</v>
      </c>
      <c r="E6" s="17"/>
      <c r="F6" s="85"/>
      <c r="G6" s="12"/>
      <c r="H6" s="12"/>
      <c r="I6" s="12"/>
    </row>
    <row r="7" spans="2:9" ht="30" customHeight="1" x14ac:dyDescent="0.3">
      <c r="B7" s="73" t="s">
        <v>8</v>
      </c>
      <c r="C7" s="54">
        <v>245410.2</v>
      </c>
      <c r="D7" s="106">
        <f>C26</f>
        <v>234615.95</v>
      </c>
      <c r="E7" s="18"/>
      <c r="F7" s="85" t="s">
        <v>101</v>
      </c>
      <c r="G7" s="12"/>
      <c r="H7" s="12"/>
      <c r="I7" s="12"/>
    </row>
    <row r="8" spans="2:9" ht="30" customHeight="1" thickBot="1" x14ac:dyDescent="0.35">
      <c r="B8" s="19" t="s">
        <v>9</v>
      </c>
      <c r="C8" s="56"/>
      <c r="D8" s="56"/>
      <c r="E8" s="14"/>
      <c r="F8" s="85"/>
      <c r="G8" s="12"/>
      <c r="H8" s="12"/>
      <c r="I8" s="12"/>
    </row>
    <row r="9" spans="2:9" ht="30" customHeight="1" x14ac:dyDescent="0.3">
      <c r="B9" s="74" t="s">
        <v>10</v>
      </c>
      <c r="C9" s="101">
        <v>0</v>
      </c>
      <c r="D9" s="118">
        <v>14949939</v>
      </c>
      <c r="E9" s="119"/>
      <c r="F9" s="85"/>
      <c r="G9" s="12"/>
      <c r="H9" s="12"/>
      <c r="I9" s="12"/>
    </row>
    <row r="10" spans="2:9" ht="30" customHeight="1" x14ac:dyDescent="0.3">
      <c r="B10" s="75" t="s">
        <v>11</v>
      </c>
      <c r="C10" s="101">
        <v>0</v>
      </c>
      <c r="D10" s="16"/>
      <c r="E10" s="119"/>
      <c r="F10" s="85"/>
      <c r="G10" s="12"/>
      <c r="H10" s="12"/>
      <c r="I10" s="12"/>
    </row>
    <row r="11" spans="2:9" ht="30" customHeight="1" x14ac:dyDescent="0.3">
      <c r="B11" s="76" t="s">
        <v>12</v>
      </c>
      <c r="C11" s="102">
        <v>175605</v>
      </c>
      <c r="D11" s="106">
        <v>943013.54</v>
      </c>
      <c r="E11" s="18"/>
      <c r="F11" s="85"/>
      <c r="G11" s="12"/>
      <c r="H11" s="12"/>
      <c r="I11" s="12"/>
    </row>
    <row r="12" spans="2:9" ht="30" customHeight="1" thickBot="1" x14ac:dyDescent="0.35">
      <c r="B12" s="77" t="s">
        <v>13</v>
      </c>
      <c r="C12" s="103">
        <v>0</v>
      </c>
      <c r="D12" s="116">
        <v>0</v>
      </c>
      <c r="E12" s="14"/>
      <c r="F12" s="85"/>
      <c r="G12" s="12"/>
      <c r="H12" s="12"/>
      <c r="I12" s="12"/>
    </row>
    <row r="13" spans="2:9" ht="30" customHeight="1" x14ac:dyDescent="0.3">
      <c r="B13" s="52" t="s">
        <v>14</v>
      </c>
      <c r="C13" s="101">
        <f>SUM(C9,C11,C12)</f>
        <v>175605</v>
      </c>
      <c r="D13" s="16">
        <f>SUM(D9,D11,D12)</f>
        <v>15892952.539999999</v>
      </c>
      <c r="E13" s="17"/>
      <c r="F13" s="85"/>
      <c r="G13" s="12"/>
      <c r="H13" s="12"/>
      <c r="I13" s="12"/>
    </row>
    <row r="14" spans="2:9" ht="30" customHeight="1" thickBot="1" x14ac:dyDescent="0.35">
      <c r="B14" s="13" t="s">
        <v>15</v>
      </c>
      <c r="C14" s="50"/>
      <c r="D14" s="51"/>
      <c r="E14" s="14"/>
      <c r="F14" s="12"/>
    </row>
    <row r="15" spans="2:9" ht="30" customHeight="1" x14ac:dyDescent="0.3">
      <c r="B15" s="72" t="s">
        <v>16</v>
      </c>
      <c r="C15" s="52">
        <v>19907.050000000003</v>
      </c>
      <c r="D15" s="53">
        <v>11830.980000000003</v>
      </c>
      <c r="E15" s="53">
        <v>21000</v>
      </c>
      <c r="F15" s="12"/>
    </row>
    <row r="16" spans="2:9" ht="30" customHeight="1" x14ac:dyDescent="0.3">
      <c r="B16" s="76" t="s">
        <v>17</v>
      </c>
      <c r="C16" s="55">
        <v>39052.62999999999</v>
      </c>
      <c r="D16" s="55">
        <v>49609.63</v>
      </c>
      <c r="E16" s="55">
        <v>50000</v>
      </c>
      <c r="F16" s="96"/>
      <c r="G16" s="12"/>
      <c r="H16" s="12"/>
      <c r="I16" s="12"/>
    </row>
    <row r="17" spans="2:11" ht="30" customHeight="1" thickBot="1" x14ac:dyDescent="0.35">
      <c r="B17" s="77" t="s">
        <v>18</v>
      </c>
      <c r="C17" s="57">
        <v>14104.290000000003</v>
      </c>
      <c r="D17" s="58">
        <v>22008.94</v>
      </c>
      <c r="E17" s="117">
        <v>45000</v>
      </c>
      <c r="F17" s="85"/>
      <c r="G17" s="12"/>
      <c r="H17" s="12"/>
      <c r="I17" s="12"/>
    </row>
    <row r="18" spans="2:11" ht="30" customHeight="1" x14ac:dyDescent="0.3">
      <c r="B18" s="78" t="s">
        <v>19</v>
      </c>
      <c r="C18" s="59">
        <f>SUM(C15:C17)</f>
        <v>73063.97</v>
      </c>
      <c r="D18" s="59">
        <f>SUM(D15:D17)</f>
        <v>83449.55</v>
      </c>
      <c r="E18" s="59">
        <f>SUM(E15:E17)</f>
        <v>116000</v>
      </c>
      <c r="F18" s="85"/>
      <c r="G18" s="97"/>
      <c r="H18" s="12"/>
      <c r="I18" s="12"/>
    </row>
    <row r="19" spans="2:11" ht="30" customHeight="1" thickBot="1" x14ac:dyDescent="0.35">
      <c r="B19" s="13" t="s">
        <v>20</v>
      </c>
      <c r="C19" s="50"/>
      <c r="D19" s="51"/>
      <c r="E19" s="15"/>
      <c r="F19" s="85"/>
      <c r="G19" s="12"/>
      <c r="H19" s="12"/>
      <c r="I19" s="12"/>
    </row>
    <row r="20" spans="2:11" ht="30" customHeight="1" x14ac:dyDescent="0.3">
      <c r="B20" s="79" t="s">
        <v>21</v>
      </c>
      <c r="C20" s="101">
        <v>10794.25</v>
      </c>
      <c r="D20" s="16">
        <v>54525</v>
      </c>
      <c r="E20" s="23"/>
      <c r="F20" s="85"/>
      <c r="G20" s="12"/>
      <c r="H20" s="12"/>
      <c r="I20" s="12"/>
    </row>
    <row r="21" spans="2:11" ht="30" customHeight="1" thickBot="1" x14ac:dyDescent="0.35">
      <c r="B21" s="24" t="s">
        <v>22</v>
      </c>
      <c r="C21" s="56"/>
      <c r="D21" s="56"/>
      <c r="E21" s="20"/>
      <c r="F21" s="85"/>
      <c r="G21" s="12"/>
      <c r="H21" s="12"/>
      <c r="I21" s="12"/>
    </row>
    <row r="22" spans="2:11" ht="30" customHeight="1" x14ac:dyDescent="0.3">
      <c r="B22" s="79" t="s">
        <v>23</v>
      </c>
      <c r="C22" s="104">
        <v>3437001</v>
      </c>
      <c r="D22" s="16">
        <v>2556083.4</v>
      </c>
      <c r="E22" s="25"/>
      <c r="F22" s="85"/>
      <c r="G22" s="12"/>
      <c r="H22" s="12"/>
      <c r="I22" s="12"/>
    </row>
    <row r="23" spans="2:11" ht="30" customHeight="1" x14ac:dyDescent="0.3">
      <c r="B23" s="80" t="s">
        <v>24</v>
      </c>
      <c r="C23" s="105">
        <v>803922.95</v>
      </c>
      <c r="D23" s="105"/>
      <c r="E23" s="27"/>
      <c r="F23" s="85" t="s">
        <v>104</v>
      </c>
      <c r="G23" s="12"/>
      <c r="H23" s="12"/>
      <c r="I23" s="12"/>
    </row>
    <row r="24" spans="2:11" ht="30" customHeight="1" thickBot="1" x14ac:dyDescent="0.35">
      <c r="B24" s="13" t="s">
        <v>25</v>
      </c>
      <c r="C24" s="62"/>
      <c r="D24" s="62"/>
      <c r="E24" s="28"/>
      <c r="F24" s="85"/>
      <c r="G24" s="12"/>
      <c r="H24" s="12"/>
      <c r="I24" s="12"/>
    </row>
    <row r="25" spans="2:11" ht="30" customHeight="1" x14ac:dyDescent="0.3">
      <c r="B25" s="79" t="s">
        <v>26</v>
      </c>
      <c r="C25" s="63">
        <f>C6+C13-SUM(C18,C20,C22,C23)</f>
        <v>66755693.939999998</v>
      </c>
      <c r="D25" s="63">
        <f>D6+D13-SUM(D18,D20,D22,D23)</f>
        <v>79954588.529999986</v>
      </c>
      <c r="E25" s="30"/>
      <c r="F25" s="85"/>
      <c r="G25" s="12"/>
      <c r="H25" s="12"/>
      <c r="I25" s="12"/>
    </row>
    <row r="26" spans="2:11" ht="30" customHeight="1" thickBot="1" x14ac:dyDescent="0.35">
      <c r="B26" s="79" t="s">
        <v>27</v>
      </c>
      <c r="C26" s="64">
        <f>C7-C20</f>
        <v>234615.95</v>
      </c>
      <c r="D26" s="64">
        <f>D7-D20</f>
        <v>180090.95</v>
      </c>
      <c r="E26" s="31"/>
      <c r="F26" s="85"/>
      <c r="G26" s="12"/>
      <c r="H26" s="12"/>
      <c r="I26" s="12"/>
    </row>
    <row r="27" spans="2:11" ht="14.5" thickBot="1" x14ac:dyDescent="0.35">
      <c r="B27" s="32"/>
      <c r="C27" s="65"/>
      <c r="D27" s="65"/>
      <c r="E27" s="34"/>
      <c r="F27" s="85"/>
      <c r="G27" s="12"/>
      <c r="H27" s="12"/>
      <c r="I27" s="12"/>
    </row>
    <row r="28" spans="2:11" s="9" customFormat="1" ht="16" thickBot="1" x14ac:dyDescent="0.4">
      <c r="B28" s="157" t="s">
        <v>93</v>
      </c>
      <c r="C28" s="158"/>
      <c r="D28" s="158"/>
      <c r="E28" s="158"/>
      <c r="F28" s="85"/>
      <c r="G28" s="12"/>
      <c r="H28" s="12"/>
      <c r="I28" s="12"/>
    </row>
    <row r="29" spans="2:11" s="9" customFormat="1" ht="14.5" customHeight="1" x14ac:dyDescent="0.35">
      <c r="B29" s="159" t="s">
        <v>28</v>
      </c>
      <c r="C29" s="159"/>
      <c r="D29" s="159"/>
      <c r="E29" s="159"/>
      <c r="F29" s="85"/>
      <c r="G29" s="12"/>
      <c r="H29" s="12"/>
      <c r="I29" s="12"/>
    </row>
    <row r="30" spans="2:11" s="9" customFormat="1" ht="14.5" customHeight="1" x14ac:dyDescent="0.35">
      <c r="B30" s="146" t="s">
        <v>29</v>
      </c>
      <c r="C30" s="146"/>
      <c r="D30" s="146"/>
      <c r="E30" s="146"/>
      <c r="F30" s="85"/>
      <c r="G30" s="12"/>
      <c r="H30" s="36"/>
      <c r="I30" s="36"/>
      <c r="J30" s="36"/>
      <c r="K30" s="36"/>
    </row>
    <row r="31" spans="2:11" s="9" customFormat="1" ht="14.5" customHeight="1" x14ac:dyDescent="0.35">
      <c r="B31" s="145" t="s">
        <v>30</v>
      </c>
      <c r="C31" s="145"/>
      <c r="D31" s="145"/>
      <c r="E31" s="145"/>
      <c r="F31" s="85"/>
      <c r="G31" s="12"/>
      <c r="H31" s="12"/>
      <c r="I31" s="12"/>
    </row>
    <row r="32" spans="2:11" s="9" customFormat="1" ht="14.5" customHeight="1" x14ac:dyDescent="0.35">
      <c r="B32" s="145" t="s">
        <v>31</v>
      </c>
      <c r="C32" s="145"/>
      <c r="D32" s="145"/>
      <c r="E32" s="145"/>
      <c r="F32" s="85"/>
      <c r="G32" s="12"/>
      <c r="H32" s="12"/>
      <c r="I32" s="12"/>
    </row>
    <row r="33" spans="2:9" s="9" customFormat="1" ht="14.5" customHeight="1" x14ac:dyDescent="0.35">
      <c r="B33" s="145" t="s">
        <v>32</v>
      </c>
      <c r="C33" s="145"/>
      <c r="D33" s="145"/>
      <c r="E33" s="145"/>
      <c r="F33" s="85"/>
      <c r="G33" s="12"/>
      <c r="H33" s="12"/>
      <c r="I33" s="12"/>
    </row>
    <row r="34" spans="2:9" s="9" customFormat="1" ht="14.5" customHeight="1" x14ac:dyDescent="0.35">
      <c r="B34" s="141" t="s">
        <v>33</v>
      </c>
      <c r="C34" s="141"/>
      <c r="D34" s="141"/>
      <c r="E34" s="141"/>
      <c r="F34" s="85"/>
      <c r="G34" s="12"/>
      <c r="H34" s="12"/>
      <c r="I34" s="12"/>
    </row>
    <row r="35" spans="2:9" s="9" customFormat="1" ht="14.5" customHeight="1" x14ac:dyDescent="0.35">
      <c r="B35" s="145" t="s">
        <v>34</v>
      </c>
      <c r="C35" s="145"/>
      <c r="D35" s="145"/>
      <c r="E35" s="145"/>
      <c r="F35" s="85"/>
      <c r="G35" s="12"/>
      <c r="H35" s="12"/>
      <c r="I35" s="12"/>
    </row>
    <row r="36" spans="2:9" s="9" customFormat="1" ht="14.5" customHeight="1" x14ac:dyDescent="0.35">
      <c r="B36" s="145" t="s">
        <v>35</v>
      </c>
      <c r="C36" s="145"/>
      <c r="D36" s="145"/>
      <c r="E36" s="145"/>
      <c r="F36" s="85"/>
      <c r="G36" s="12"/>
      <c r="H36" s="12"/>
      <c r="I36" s="12"/>
    </row>
    <row r="37" spans="2:9" s="9" customFormat="1" ht="14.5" customHeight="1" x14ac:dyDescent="0.35">
      <c r="B37" s="145" t="s">
        <v>36</v>
      </c>
      <c r="C37" s="145"/>
      <c r="D37" s="145"/>
      <c r="E37" s="145"/>
      <c r="F37" s="85"/>
      <c r="G37" s="12"/>
      <c r="H37" s="12"/>
      <c r="I37" s="12"/>
    </row>
    <row r="38" spans="2:9" s="9" customFormat="1" ht="14.5" customHeight="1" x14ac:dyDescent="0.35">
      <c r="B38" s="146" t="s">
        <v>37</v>
      </c>
      <c r="C38" s="146"/>
      <c r="D38" s="146"/>
      <c r="E38" s="146"/>
      <c r="F38" s="85"/>
      <c r="G38" s="12"/>
      <c r="H38" s="12"/>
      <c r="I38" s="12"/>
    </row>
    <row r="39" spans="2:9" s="9" customFormat="1" ht="14.5" customHeight="1" x14ac:dyDescent="0.35">
      <c r="B39" s="141" t="s">
        <v>38</v>
      </c>
      <c r="C39" s="141"/>
      <c r="D39" s="141"/>
      <c r="E39" s="141"/>
      <c r="F39" s="85"/>
      <c r="G39" s="12"/>
      <c r="H39" s="12"/>
      <c r="I39" s="12"/>
    </row>
    <row r="40" spans="2:9" s="9" customFormat="1" ht="14.5" customHeight="1" x14ac:dyDescent="0.35">
      <c r="B40" s="141" t="s">
        <v>39</v>
      </c>
      <c r="C40" s="141"/>
      <c r="D40" s="141"/>
      <c r="E40" s="141"/>
      <c r="F40" s="85"/>
      <c r="G40" s="12"/>
      <c r="H40" s="12"/>
      <c r="I40" s="12"/>
    </row>
    <row r="41" spans="2:9" s="9" customFormat="1" ht="14.5" customHeight="1" x14ac:dyDescent="0.35">
      <c r="B41" s="141" t="s">
        <v>40</v>
      </c>
      <c r="C41" s="141"/>
      <c r="D41" s="141"/>
      <c r="E41" s="141"/>
      <c r="F41" s="85"/>
      <c r="G41" s="12"/>
      <c r="H41" s="12"/>
      <c r="I41" s="12"/>
    </row>
    <row r="42" spans="2:9" s="9" customFormat="1" ht="14.5" customHeight="1" x14ac:dyDescent="0.35">
      <c r="B42" s="141" t="s">
        <v>41</v>
      </c>
      <c r="C42" s="141"/>
      <c r="D42" s="141"/>
      <c r="E42" s="141"/>
      <c r="F42" s="85"/>
      <c r="G42" s="12"/>
      <c r="H42" s="12"/>
      <c r="I42" s="12"/>
    </row>
    <row r="43" spans="2:9" s="9" customFormat="1" ht="16" thickBot="1" x14ac:dyDescent="0.4">
      <c r="B43" s="35"/>
      <c r="C43" s="66"/>
      <c r="D43" s="66"/>
      <c r="E43" s="12"/>
      <c r="F43" s="85"/>
      <c r="G43" s="12"/>
      <c r="H43" s="12"/>
      <c r="I43" s="12"/>
    </row>
    <row r="44" spans="2:9" s="9" customFormat="1" ht="16" thickBot="1" x14ac:dyDescent="0.4">
      <c r="B44" s="142" t="s">
        <v>94</v>
      </c>
      <c r="C44" s="143"/>
      <c r="D44" s="143"/>
      <c r="E44" s="144"/>
      <c r="F44" s="163"/>
      <c r="G44" s="163"/>
      <c r="H44" s="12"/>
      <c r="I44" s="12"/>
    </row>
    <row r="45" spans="2:9" s="9" customFormat="1" ht="15.5" x14ac:dyDescent="0.35">
      <c r="B45" s="132" t="s">
        <v>42</v>
      </c>
      <c r="C45" s="133"/>
      <c r="D45" s="133"/>
      <c r="E45" s="134"/>
      <c r="F45" s="85"/>
      <c r="G45" s="12"/>
      <c r="H45" s="12"/>
      <c r="I45" s="12"/>
    </row>
    <row r="46" spans="2:9" s="9" customFormat="1" ht="15.5" x14ac:dyDescent="0.35">
      <c r="B46" s="138"/>
      <c r="C46" s="139"/>
      <c r="D46" s="139"/>
      <c r="E46" s="140"/>
      <c r="F46" s="85"/>
      <c r="G46" s="12"/>
      <c r="H46" s="12"/>
      <c r="I46" s="12"/>
    </row>
    <row r="47" spans="2:9" s="9" customFormat="1" ht="15.5" x14ac:dyDescent="0.35">
      <c r="B47" s="138" t="s">
        <v>43</v>
      </c>
      <c r="C47" s="139"/>
      <c r="D47" s="139"/>
      <c r="E47" s="140"/>
      <c r="F47" s="85"/>
      <c r="G47" s="12"/>
      <c r="H47" s="12"/>
      <c r="I47" s="12"/>
    </row>
    <row r="48" spans="2:9" s="9" customFormat="1" ht="15.5" x14ac:dyDescent="0.35">
      <c r="B48" s="160"/>
      <c r="C48" s="161"/>
      <c r="D48" s="161"/>
      <c r="E48" s="162"/>
      <c r="F48" s="85"/>
      <c r="G48" s="12"/>
      <c r="H48" s="12"/>
      <c r="I48" s="12"/>
    </row>
    <row r="49" spans="2:9" s="9" customFormat="1" ht="15.5" x14ac:dyDescent="0.35">
      <c r="B49" s="138" t="s">
        <v>44</v>
      </c>
      <c r="C49" s="139"/>
      <c r="D49" s="139"/>
      <c r="E49" s="140"/>
      <c r="F49" s="85"/>
      <c r="G49" s="12"/>
      <c r="H49" s="12"/>
      <c r="I49" s="12"/>
    </row>
    <row r="50" spans="2:9" s="9" customFormat="1" ht="15.5" x14ac:dyDescent="0.35">
      <c r="B50" s="138"/>
      <c r="C50" s="139"/>
      <c r="D50" s="139"/>
      <c r="E50" s="140"/>
      <c r="F50" s="85"/>
      <c r="G50" s="12"/>
      <c r="H50" s="12"/>
      <c r="I50" s="12"/>
    </row>
    <row r="51" spans="2:9" ht="14" x14ac:dyDescent="0.3">
      <c r="B51" s="138" t="s">
        <v>49</v>
      </c>
      <c r="C51" s="139"/>
      <c r="D51" s="139"/>
      <c r="E51" s="140"/>
      <c r="F51" s="85"/>
      <c r="G51" s="12"/>
      <c r="H51" s="12"/>
      <c r="I51" s="12"/>
    </row>
    <row r="52" spans="2:9" ht="14" x14ac:dyDescent="0.3">
      <c r="B52" s="138"/>
      <c r="C52" s="139"/>
      <c r="D52" s="139"/>
      <c r="E52" s="140"/>
      <c r="F52" s="85"/>
      <c r="G52" s="12"/>
      <c r="H52" s="12"/>
      <c r="I52" s="12"/>
    </row>
    <row r="53" spans="2:9" ht="14" x14ac:dyDescent="0.3">
      <c r="B53" s="138" t="s">
        <v>45</v>
      </c>
      <c r="C53" s="139"/>
      <c r="D53" s="139"/>
      <c r="E53" s="140"/>
      <c r="F53" s="85"/>
      <c r="G53" s="12"/>
      <c r="H53" s="12"/>
      <c r="I53" s="12"/>
    </row>
    <row r="54" spans="2:9" ht="14" x14ac:dyDescent="0.3">
      <c r="B54" s="138"/>
      <c r="C54" s="139"/>
      <c r="D54" s="139"/>
      <c r="E54" s="140"/>
      <c r="F54" s="85"/>
      <c r="G54" s="12"/>
      <c r="H54" s="12"/>
      <c r="I54" s="12"/>
    </row>
    <row r="55" spans="2:9" ht="14" x14ac:dyDescent="0.3">
      <c r="B55" s="138" t="s">
        <v>46</v>
      </c>
      <c r="C55" s="139"/>
      <c r="D55" s="139"/>
      <c r="E55" s="140"/>
      <c r="F55" s="85"/>
      <c r="G55" s="12"/>
      <c r="H55" s="12"/>
      <c r="I55" s="12"/>
    </row>
    <row r="56" spans="2:9" ht="14" x14ac:dyDescent="0.3">
      <c r="B56" s="138"/>
      <c r="C56" s="139"/>
      <c r="D56" s="139"/>
      <c r="E56" s="140"/>
      <c r="F56" s="85"/>
      <c r="G56" s="12"/>
      <c r="H56" s="12"/>
      <c r="I56" s="12"/>
    </row>
    <row r="59" spans="2:9" ht="13" x14ac:dyDescent="0.25">
      <c r="B59" s="48" t="s">
        <v>47</v>
      </c>
    </row>
  </sheetData>
  <mergeCells count="32">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F44:G44"/>
    <mergeCell ref="B45:E45"/>
    <mergeCell ref="B42:E42"/>
    <mergeCell ref="B44:E44"/>
    <mergeCell ref="B46:E46"/>
    <mergeCell ref="B47:E47"/>
    <mergeCell ref="B55:E55"/>
    <mergeCell ref="B48:E48"/>
    <mergeCell ref="B56:E56"/>
    <mergeCell ref="B49:E49"/>
    <mergeCell ref="B50:E50"/>
    <mergeCell ref="B51:E51"/>
    <mergeCell ref="B52:E52"/>
    <mergeCell ref="B53:E53"/>
    <mergeCell ref="B54:E54"/>
  </mergeCells>
  <dataValidations count="1">
    <dataValidation type="whole" errorStyle="warning" operator="equal" allowBlank="1" showInputMessage="1" showErrorMessage="1" errorTitle="Start/End Balance" error="End Balance of Prior Reporting Period should be Starting Balance of Current Reporting Period" sqref="D7" xr:uid="{57C3D685-96D3-49EA-975F-42E890C96E34}">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5CC-A3AE-45AE-A736-E93208ADD912}">
  <sheetPr>
    <pageSetUpPr fitToPage="1"/>
  </sheetPr>
  <dimension ref="B1:K59"/>
  <sheetViews>
    <sheetView zoomScale="70" zoomScaleNormal="70" workbookViewId="0">
      <pane xSplit="2" ySplit="5" topLeftCell="C11" activePane="bottomRight" state="frozen"/>
      <selection pane="topRight" activeCell="F8" sqref="F8"/>
      <selection pane="bottomLeft" activeCell="F8" sqref="F8"/>
      <selection pane="bottomRight" activeCell="D18" sqref="D18"/>
    </sheetView>
  </sheetViews>
  <sheetFormatPr defaultRowHeight="12.5" x14ac:dyDescent="0.25"/>
  <cols>
    <col min="1" max="1" width="4.1796875" customWidth="1"/>
    <col min="2" max="2" width="79.1796875" style="8" customWidth="1"/>
    <col min="3" max="4" width="31.81640625" style="67" customWidth="1"/>
    <col min="5" max="5" width="27.81640625" customWidth="1"/>
    <col min="6" max="6" width="46.1796875" style="84" customWidth="1"/>
    <col min="7" max="10" width="9.1796875" customWidth="1"/>
  </cols>
  <sheetData>
    <row r="1" spans="2:9" ht="18" x14ac:dyDescent="0.4">
      <c r="B1" s="147" t="s">
        <v>69</v>
      </c>
      <c r="C1" s="148"/>
      <c r="D1" s="148"/>
      <c r="E1" s="149"/>
    </row>
    <row r="2" spans="2:9" ht="18" x14ac:dyDescent="0.4">
      <c r="B2" s="150" t="s">
        <v>51</v>
      </c>
      <c r="C2" s="151"/>
      <c r="D2" s="152"/>
      <c r="E2" s="153"/>
    </row>
    <row r="3" spans="2:9" ht="18.5" thickBot="1" x14ac:dyDescent="0.45">
      <c r="B3" s="154" t="s">
        <v>67</v>
      </c>
      <c r="C3" s="155"/>
      <c r="D3" s="155"/>
      <c r="E3" s="156"/>
    </row>
    <row r="4" spans="2:9" ht="28" x14ac:dyDescent="0.3">
      <c r="B4" s="10"/>
      <c r="C4" s="49" t="s">
        <v>2</v>
      </c>
      <c r="D4" s="49" t="s">
        <v>3</v>
      </c>
      <c r="E4" s="11" t="s">
        <v>4</v>
      </c>
      <c r="F4" s="86" t="s">
        <v>5</v>
      </c>
      <c r="G4" s="12"/>
      <c r="H4" s="12"/>
      <c r="I4" s="12"/>
    </row>
    <row r="5" spans="2:9" ht="14.5" thickBot="1" x14ac:dyDescent="0.35">
      <c r="B5" s="13" t="s">
        <v>6</v>
      </c>
      <c r="C5" s="50"/>
      <c r="D5" s="51"/>
      <c r="E5" s="14"/>
      <c r="F5" s="86"/>
      <c r="G5" s="12"/>
      <c r="H5" s="12"/>
      <c r="I5" s="12"/>
    </row>
    <row r="6" spans="2:9" ht="30" customHeight="1" x14ac:dyDescent="0.3">
      <c r="B6" s="72" t="s">
        <v>7</v>
      </c>
      <c r="C6" s="101">
        <v>6142034</v>
      </c>
      <c r="D6" s="16">
        <v>6949066</v>
      </c>
      <c r="E6" s="17"/>
      <c r="F6" s="85"/>
      <c r="G6" s="12"/>
      <c r="H6" s="12"/>
      <c r="I6" s="12"/>
    </row>
    <row r="7" spans="2:9" ht="30" customHeight="1" x14ac:dyDescent="0.3">
      <c r="B7" s="73" t="s">
        <v>8</v>
      </c>
      <c r="C7" s="102">
        <v>3250</v>
      </c>
      <c r="D7" s="106">
        <v>3250</v>
      </c>
      <c r="E7" s="18"/>
      <c r="F7" s="85"/>
      <c r="G7" s="12"/>
      <c r="H7" s="12"/>
      <c r="I7" s="12"/>
    </row>
    <row r="8" spans="2:9" ht="30" customHeight="1" thickBot="1" x14ac:dyDescent="0.35">
      <c r="B8" s="19" t="s">
        <v>9</v>
      </c>
      <c r="C8" s="56"/>
      <c r="D8" s="56"/>
      <c r="E8" s="14"/>
      <c r="F8" s="85"/>
      <c r="G8" s="12"/>
      <c r="H8" s="12"/>
      <c r="I8" s="12"/>
    </row>
    <row r="9" spans="2:9" ht="30" customHeight="1" x14ac:dyDescent="0.3">
      <c r="B9" s="74" t="s">
        <v>10</v>
      </c>
      <c r="C9" s="52">
        <v>820554</v>
      </c>
      <c r="D9" s="118">
        <v>735761</v>
      </c>
      <c r="E9" s="110">
        <v>895145</v>
      </c>
      <c r="F9" s="85"/>
      <c r="G9" s="12"/>
      <c r="H9" s="12"/>
      <c r="I9" s="12"/>
    </row>
    <row r="10" spans="2:9" ht="30" customHeight="1" x14ac:dyDescent="0.3">
      <c r="B10" s="75" t="s">
        <v>11</v>
      </c>
      <c r="C10" s="52">
        <v>1353627</v>
      </c>
      <c r="D10" s="16">
        <v>1556315</v>
      </c>
      <c r="E10" s="110">
        <v>895145</v>
      </c>
      <c r="F10" s="85"/>
      <c r="G10" s="12"/>
      <c r="H10" s="12"/>
      <c r="I10" s="12"/>
    </row>
    <row r="11" spans="2:9" ht="30" customHeight="1" x14ac:dyDescent="0.3">
      <c r="B11" s="76" t="s">
        <v>12</v>
      </c>
      <c r="C11" s="54">
        <v>16905</v>
      </c>
      <c r="D11" s="106">
        <v>119999</v>
      </c>
      <c r="E11" s="18"/>
      <c r="F11" s="85"/>
      <c r="G11" s="12"/>
      <c r="H11" s="12"/>
      <c r="I11" s="12"/>
    </row>
    <row r="12" spans="2:9" ht="30" customHeight="1" thickBot="1" x14ac:dyDescent="0.35">
      <c r="B12" s="77" t="s">
        <v>13</v>
      </c>
      <c r="C12" s="57"/>
      <c r="D12" s="58"/>
      <c r="E12" s="14"/>
      <c r="F12" s="85"/>
      <c r="G12" s="12"/>
      <c r="H12" s="12"/>
      <c r="I12" s="12"/>
    </row>
    <row r="13" spans="2:9" ht="30" customHeight="1" x14ac:dyDescent="0.3">
      <c r="B13" s="53" t="s">
        <v>14</v>
      </c>
      <c r="C13" s="53">
        <f>SUM(C9,C11,C12)</f>
        <v>837459</v>
      </c>
      <c r="D13" s="53">
        <f>SUM(D9,D11,D12)</f>
        <v>855760</v>
      </c>
      <c r="E13" s="17"/>
      <c r="F13" s="88"/>
      <c r="G13" s="12"/>
      <c r="H13" s="12"/>
      <c r="I13" s="12"/>
    </row>
    <row r="14" spans="2:9" ht="30" customHeight="1" thickBot="1" x14ac:dyDescent="0.35">
      <c r="B14" s="13" t="s">
        <v>15</v>
      </c>
      <c r="C14" s="50"/>
      <c r="D14" s="51"/>
      <c r="E14" s="14"/>
      <c r="F14" s="85"/>
      <c r="G14" s="12"/>
      <c r="H14" s="12"/>
      <c r="I14" s="12"/>
    </row>
    <row r="15" spans="2:9" ht="30" customHeight="1" x14ac:dyDescent="0.3">
      <c r="B15" s="72" t="s">
        <v>16</v>
      </c>
      <c r="C15" s="101">
        <v>0</v>
      </c>
      <c r="D15" s="16">
        <v>0</v>
      </c>
      <c r="E15" s="120">
        <v>800</v>
      </c>
      <c r="F15" s="85"/>
      <c r="G15" s="12"/>
      <c r="H15" s="12"/>
      <c r="I15" s="12"/>
    </row>
    <row r="16" spans="2:9" ht="30" customHeight="1" x14ac:dyDescent="0.3">
      <c r="B16" s="76" t="s">
        <v>17</v>
      </c>
      <c r="C16" s="106">
        <v>4909</v>
      </c>
      <c r="D16" s="106">
        <v>3810</v>
      </c>
      <c r="E16" s="120">
        <v>13554</v>
      </c>
      <c r="F16" s="85"/>
      <c r="G16" s="12"/>
      <c r="H16" s="12"/>
      <c r="I16" s="12"/>
    </row>
    <row r="17" spans="2:11" ht="30" customHeight="1" thickBot="1" x14ac:dyDescent="0.35">
      <c r="B17" s="77" t="s">
        <v>18</v>
      </c>
      <c r="C17" s="103">
        <v>0</v>
      </c>
      <c r="D17" s="116">
        <v>0</v>
      </c>
      <c r="E17" s="121">
        <v>400</v>
      </c>
      <c r="F17" s="85"/>
      <c r="G17" s="12"/>
      <c r="H17" s="12"/>
      <c r="I17" s="12"/>
    </row>
    <row r="18" spans="2:11" ht="30" customHeight="1" x14ac:dyDescent="0.3">
      <c r="B18" s="78" t="s">
        <v>19</v>
      </c>
      <c r="C18" s="59">
        <f>SUM(C15:C17)</f>
        <v>4909</v>
      </c>
      <c r="D18" s="59">
        <f>SUM(D15:D17)</f>
        <v>3810</v>
      </c>
      <c r="E18" s="59">
        <f>SUM(E15:E17)</f>
        <v>14754</v>
      </c>
      <c r="F18" s="85"/>
      <c r="G18" s="12"/>
      <c r="H18" s="12"/>
      <c r="I18" s="12"/>
    </row>
    <row r="19" spans="2:11" ht="30" customHeight="1" thickBot="1" x14ac:dyDescent="0.35">
      <c r="B19" s="13" t="s">
        <v>20</v>
      </c>
      <c r="C19" s="50"/>
      <c r="D19" s="51"/>
      <c r="E19" s="15"/>
      <c r="F19" s="85"/>
      <c r="G19" s="12"/>
      <c r="H19" s="12"/>
      <c r="I19" s="12"/>
    </row>
    <row r="20" spans="2:11" ht="30" customHeight="1" x14ac:dyDescent="0.3">
      <c r="B20" s="79" t="s">
        <v>21</v>
      </c>
      <c r="C20" s="52">
        <v>0</v>
      </c>
      <c r="D20" s="53">
        <v>0</v>
      </c>
      <c r="E20" s="23"/>
      <c r="F20" s="85"/>
      <c r="G20" s="12"/>
      <c r="H20" s="12"/>
      <c r="I20" s="12"/>
    </row>
    <row r="21" spans="2:11" ht="30" customHeight="1" thickBot="1" x14ac:dyDescent="0.35">
      <c r="B21" s="24" t="s">
        <v>22</v>
      </c>
      <c r="C21" s="56"/>
      <c r="D21" s="56"/>
      <c r="E21" s="20"/>
      <c r="F21" s="85"/>
      <c r="G21" s="12"/>
      <c r="H21" s="12"/>
      <c r="I21" s="12"/>
    </row>
    <row r="22" spans="2:11" ht="30" customHeight="1" x14ac:dyDescent="0.3">
      <c r="B22" s="79" t="s">
        <v>23</v>
      </c>
      <c r="C22" s="104">
        <v>0</v>
      </c>
      <c r="D22" s="16">
        <v>0</v>
      </c>
      <c r="E22" s="25"/>
      <c r="F22" s="85"/>
      <c r="G22" s="12"/>
      <c r="H22" s="12"/>
      <c r="I22" s="12"/>
    </row>
    <row r="23" spans="2:11" ht="30" customHeight="1" x14ac:dyDescent="0.3">
      <c r="B23" s="80" t="s">
        <v>24</v>
      </c>
      <c r="C23" s="105">
        <v>25518</v>
      </c>
      <c r="D23" s="105">
        <v>37290</v>
      </c>
      <c r="E23" s="27"/>
      <c r="F23" s="87"/>
      <c r="G23" s="12"/>
      <c r="H23" s="12"/>
      <c r="I23" s="12"/>
    </row>
    <row r="24" spans="2:11" ht="30" customHeight="1" thickBot="1" x14ac:dyDescent="0.35">
      <c r="B24" s="13" t="s">
        <v>25</v>
      </c>
      <c r="C24" s="62"/>
      <c r="D24" s="62"/>
      <c r="E24" s="28"/>
      <c r="F24" s="85"/>
      <c r="G24" s="12"/>
      <c r="H24" s="12"/>
      <c r="I24" s="12"/>
    </row>
    <row r="25" spans="2:11" ht="30" customHeight="1" x14ac:dyDescent="0.3">
      <c r="B25" s="81" t="s">
        <v>26</v>
      </c>
      <c r="C25" s="92">
        <f>C6+C13-SUM(C18,C20,C22,C23)</f>
        <v>6949066</v>
      </c>
      <c r="D25" s="92">
        <f>D6+D13-SUM(D18,D20,D22,D23)</f>
        <v>7763726</v>
      </c>
      <c r="E25" s="93"/>
      <c r="F25" s="88"/>
      <c r="G25" s="12"/>
      <c r="H25" s="12"/>
      <c r="I25" s="12"/>
    </row>
    <row r="26" spans="2:11" ht="30" customHeight="1" thickBot="1" x14ac:dyDescent="0.35">
      <c r="B26" s="81" t="s">
        <v>27</v>
      </c>
      <c r="C26" s="82">
        <f>C7-C20</f>
        <v>3250</v>
      </c>
      <c r="D26" s="82">
        <f>D7-D20</f>
        <v>3250</v>
      </c>
      <c r="E26" s="83"/>
      <c r="F26" s="85"/>
      <c r="G26" s="12"/>
      <c r="H26" s="12"/>
      <c r="I26" s="12"/>
    </row>
    <row r="27" spans="2:11" ht="14.5" thickBot="1" x14ac:dyDescent="0.35">
      <c r="B27" s="32"/>
      <c r="C27" s="65"/>
      <c r="D27" s="65"/>
      <c r="E27" s="34"/>
      <c r="F27" s="85"/>
      <c r="G27" s="12"/>
      <c r="H27" s="12"/>
      <c r="I27" s="12"/>
    </row>
    <row r="28" spans="2:11" s="9" customFormat="1" ht="16" thickBot="1" x14ac:dyDescent="0.4">
      <c r="B28" s="157" t="s">
        <v>96</v>
      </c>
      <c r="C28" s="158"/>
      <c r="D28" s="158"/>
      <c r="E28" s="158"/>
      <c r="F28" s="85"/>
      <c r="G28" s="12"/>
      <c r="H28" s="12"/>
      <c r="I28" s="12"/>
    </row>
    <row r="29" spans="2:11" s="9" customFormat="1" ht="14.5" customHeight="1" x14ac:dyDescent="0.35">
      <c r="B29" s="159" t="s">
        <v>28</v>
      </c>
      <c r="C29" s="159"/>
      <c r="D29" s="159"/>
      <c r="E29" s="159"/>
      <c r="F29" s="85"/>
      <c r="G29" s="12"/>
      <c r="H29" s="12"/>
      <c r="I29" s="12"/>
    </row>
    <row r="30" spans="2:11" s="9" customFormat="1" ht="14.5" customHeight="1" x14ac:dyDescent="0.35">
      <c r="B30" s="146" t="s">
        <v>29</v>
      </c>
      <c r="C30" s="146"/>
      <c r="D30" s="146"/>
      <c r="E30" s="146"/>
      <c r="F30" s="85"/>
      <c r="G30" s="12"/>
      <c r="H30" s="36"/>
      <c r="I30" s="36"/>
      <c r="J30" s="36"/>
      <c r="K30" s="36"/>
    </row>
    <row r="31" spans="2:11" s="9" customFormat="1" ht="14.5" customHeight="1" x14ac:dyDescent="0.35">
      <c r="B31" s="145" t="s">
        <v>30</v>
      </c>
      <c r="C31" s="145"/>
      <c r="D31" s="145"/>
      <c r="E31" s="145"/>
      <c r="F31" s="85"/>
      <c r="G31" s="12"/>
      <c r="H31" s="12"/>
      <c r="I31" s="12"/>
    </row>
    <row r="32" spans="2:11" s="9" customFormat="1" ht="14.5" customHeight="1" x14ac:dyDescent="0.35">
      <c r="B32" s="145" t="s">
        <v>31</v>
      </c>
      <c r="C32" s="145"/>
      <c r="D32" s="145"/>
      <c r="E32" s="145"/>
      <c r="F32" s="85"/>
      <c r="G32" s="12"/>
      <c r="H32" s="12"/>
      <c r="I32" s="12"/>
    </row>
    <row r="33" spans="2:9" s="9" customFormat="1" ht="14.5" customHeight="1" x14ac:dyDescent="0.35">
      <c r="B33" s="145" t="s">
        <v>32</v>
      </c>
      <c r="C33" s="145"/>
      <c r="D33" s="145"/>
      <c r="E33" s="145"/>
      <c r="F33" s="85"/>
      <c r="G33" s="12"/>
      <c r="H33" s="12"/>
      <c r="I33" s="12"/>
    </row>
    <row r="34" spans="2:9" s="9" customFormat="1" ht="14.5" customHeight="1" x14ac:dyDescent="0.35">
      <c r="B34" s="141" t="s">
        <v>33</v>
      </c>
      <c r="C34" s="141"/>
      <c r="D34" s="141"/>
      <c r="E34" s="141"/>
      <c r="F34" s="85"/>
      <c r="G34" s="12"/>
      <c r="H34" s="12"/>
      <c r="I34" s="12"/>
    </row>
    <row r="35" spans="2:9" s="9" customFormat="1" ht="14.5" customHeight="1" x14ac:dyDescent="0.35">
      <c r="B35" s="145" t="s">
        <v>34</v>
      </c>
      <c r="C35" s="145"/>
      <c r="D35" s="145"/>
      <c r="E35" s="145"/>
      <c r="F35" s="85"/>
      <c r="G35" s="12"/>
      <c r="H35" s="12"/>
      <c r="I35" s="12"/>
    </row>
    <row r="36" spans="2:9" s="9" customFormat="1" ht="14.5" customHeight="1" x14ac:dyDescent="0.35">
      <c r="B36" s="145" t="s">
        <v>35</v>
      </c>
      <c r="C36" s="145"/>
      <c r="D36" s="145"/>
      <c r="E36" s="145"/>
      <c r="F36" s="85"/>
      <c r="G36" s="12"/>
      <c r="H36" s="12"/>
      <c r="I36" s="12"/>
    </row>
    <row r="37" spans="2:9" s="9" customFormat="1" ht="14.5" customHeight="1" x14ac:dyDescent="0.35">
      <c r="B37" s="145" t="s">
        <v>36</v>
      </c>
      <c r="C37" s="145"/>
      <c r="D37" s="145"/>
      <c r="E37" s="145"/>
      <c r="F37" s="85"/>
      <c r="G37" s="12"/>
      <c r="H37" s="12"/>
      <c r="I37" s="12"/>
    </row>
    <row r="38" spans="2:9" s="9" customFormat="1" ht="14.5" customHeight="1" x14ac:dyDescent="0.35">
      <c r="B38" s="146" t="s">
        <v>37</v>
      </c>
      <c r="C38" s="146"/>
      <c r="D38" s="146"/>
      <c r="E38" s="146"/>
      <c r="F38" s="85"/>
      <c r="G38" s="12"/>
      <c r="H38" s="12"/>
      <c r="I38" s="12"/>
    </row>
    <row r="39" spans="2:9" s="9" customFormat="1" ht="14.5" customHeight="1" x14ac:dyDescent="0.35">
      <c r="B39" s="141" t="s">
        <v>38</v>
      </c>
      <c r="C39" s="141"/>
      <c r="D39" s="141"/>
      <c r="E39" s="141"/>
      <c r="F39" s="85"/>
      <c r="G39" s="12"/>
      <c r="H39" s="12"/>
      <c r="I39" s="12"/>
    </row>
    <row r="40" spans="2:9" s="9" customFormat="1" ht="14.5" customHeight="1" x14ac:dyDescent="0.35">
      <c r="B40" s="141" t="s">
        <v>39</v>
      </c>
      <c r="C40" s="141"/>
      <c r="D40" s="141"/>
      <c r="E40" s="141"/>
      <c r="F40" s="85"/>
      <c r="G40" s="12"/>
      <c r="H40" s="12"/>
      <c r="I40" s="12"/>
    </row>
    <row r="41" spans="2:9" s="9" customFormat="1" ht="14.5" customHeight="1" x14ac:dyDescent="0.35">
      <c r="B41" s="141" t="s">
        <v>40</v>
      </c>
      <c r="C41" s="141"/>
      <c r="D41" s="141"/>
      <c r="E41" s="141"/>
      <c r="F41" s="85"/>
      <c r="G41" s="12"/>
      <c r="H41" s="12"/>
      <c r="I41" s="12"/>
    </row>
    <row r="42" spans="2:9" s="9" customFormat="1" ht="14.5" customHeight="1" x14ac:dyDescent="0.35">
      <c r="B42" s="141" t="s">
        <v>41</v>
      </c>
      <c r="C42" s="141"/>
      <c r="D42" s="141"/>
      <c r="E42" s="141"/>
      <c r="F42" s="85"/>
      <c r="G42" s="12"/>
      <c r="H42" s="12"/>
      <c r="I42" s="12"/>
    </row>
    <row r="43" spans="2:9" s="9" customFormat="1" ht="16" thickBot="1" x14ac:dyDescent="0.4">
      <c r="B43" s="35"/>
      <c r="C43" s="66"/>
      <c r="D43" s="66"/>
      <c r="E43" s="12"/>
      <c r="F43" s="85"/>
      <c r="G43" s="12"/>
      <c r="H43" s="12"/>
      <c r="I43" s="12"/>
    </row>
    <row r="44" spans="2:9" s="9" customFormat="1" ht="16" thickBot="1" x14ac:dyDescent="0.4">
      <c r="B44" s="142" t="s">
        <v>95</v>
      </c>
      <c r="C44" s="143"/>
      <c r="D44" s="143"/>
      <c r="E44" s="144"/>
      <c r="F44" s="163"/>
      <c r="G44" s="163"/>
      <c r="H44" s="12"/>
      <c r="I44" s="12"/>
    </row>
    <row r="45" spans="2:9" s="9" customFormat="1" ht="15.5" x14ac:dyDescent="0.35">
      <c r="B45" s="132" t="s">
        <v>42</v>
      </c>
      <c r="C45" s="133"/>
      <c r="D45" s="133"/>
      <c r="E45" s="134"/>
      <c r="F45" s="85"/>
      <c r="G45" s="12"/>
      <c r="H45" s="12"/>
      <c r="I45" s="12"/>
    </row>
    <row r="46" spans="2:9" s="9" customFormat="1" ht="46.5" customHeight="1" x14ac:dyDescent="0.35">
      <c r="B46" s="135" t="s">
        <v>77</v>
      </c>
      <c r="C46" s="136"/>
      <c r="D46" s="136"/>
      <c r="E46" s="137"/>
      <c r="F46" s="85"/>
      <c r="G46" s="12"/>
      <c r="H46" s="12"/>
      <c r="I46" s="12"/>
    </row>
    <row r="47" spans="2:9" s="9" customFormat="1" ht="15.5" x14ac:dyDescent="0.35">
      <c r="B47" s="138" t="s">
        <v>43</v>
      </c>
      <c r="C47" s="139"/>
      <c r="D47" s="139"/>
      <c r="E47" s="140"/>
      <c r="F47" s="85"/>
      <c r="G47" s="12"/>
      <c r="H47" s="12"/>
      <c r="I47" s="12"/>
    </row>
    <row r="48" spans="2:9" s="9" customFormat="1" ht="28" customHeight="1" x14ac:dyDescent="0.35">
      <c r="B48" s="135" t="s">
        <v>78</v>
      </c>
      <c r="C48" s="136"/>
      <c r="D48" s="136"/>
      <c r="E48" s="137"/>
      <c r="F48" s="85"/>
      <c r="G48" s="12"/>
      <c r="H48" s="12"/>
      <c r="I48" s="12"/>
    </row>
    <row r="49" spans="2:9" s="9" customFormat="1" ht="15.5" x14ac:dyDescent="0.35">
      <c r="B49" s="138" t="s">
        <v>44</v>
      </c>
      <c r="C49" s="139"/>
      <c r="D49" s="139"/>
      <c r="E49" s="140"/>
      <c r="F49" s="85"/>
      <c r="G49" s="12"/>
      <c r="H49" s="12"/>
      <c r="I49" s="12"/>
    </row>
    <row r="50" spans="2:9" s="9" customFormat="1" ht="15.5" x14ac:dyDescent="0.35">
      <c r="B50" s="138"/>
      <c r="C50" s="139"/>
      <c r="D50" s="139"/>
      <c r="E50" s="140"/>
      <c r="F50" s="85"/>
      <c r="G50" s="12"/>
      <c r="H50" s="12"/>
      <c r="I50" s="12"/>
    </row>
    <row r="51" spans="2:9" ht="18" customHeight="1" x14ac:dyDescent="0.3">
      <c r="B51" s="138" t="s">
        <v>49</v>
      </c>
      <c r="C51" s="139"/>
      <c r="D51" s="139"/>
      <c r="E51" s="140"/>
      <c r="F51" s="85"/>
      <c r="G51" s="12"/>
      <c r="H51" s="12"/>
      <c r="I51" s="12"/>
    </row>
    <row r="52" spans="2:9" ht="14" x14ac:dyDescent="0.3">
      <c r="B52" s="138"/>
      <c r="C52" s="139"/>
      <c r="D52" s="139"/>
      <c r="E52" s="140"/>
      <c r="F52" s="85"/>
      <c r="G52" s="12"/>
      <c r="H52" s="12"/>
      <c r="I52" s="12"/>
    </row>
    <row r="53" spans="2:9" ht="14" x14ac:dyDescent="0.3">
      <c r="B53" s="138" t="s">
        <v>45</v>
      </c>
      <c r="C53" s="139"/>
      <c r="D53" s="139"/>
      <c r="E53" s="140"/>
      <c r="F53" s="85"/>
      <c r="G53" s="12"/>
      <c r="H53" s="12"/>
      <c r="I53" s="12"/>
    </row>
    <row r="54" spans="2:9" ht="14" x14ac:dyDescent="0.3">
      <c r="B54" s="138"/>
      <c r="C54" s="139"/>
      <c r="D54" s="139"/>
      <c r="E54" s="140"/>
      <c r="F54" s="85"/>
      <c r="G54" s="12"/>
      <c r="H54" s="12"/>
      <c r="I54" s="12"/>
    </row>
    <row r="55" spans="2:9" ht="14" x14ac:dyDescent="0.3">
      <c r="B55" s="138" t="s">
        <v>46</v>
      </c>
      <c r="C55" s="139"/>
      <c r="D55" s="139"/>
      <c r="E55" s="140"/>
      <c r="F55" s="85"/>
      <c r="G55" s="12"/>
      <c r="H55" s="12"/>
      <c r="I55" s="12"/>
    </row>
    <row r="56" spans="2:9" ht="14" x14ac:dyDescent="0.3">
      <c r="B56" s="138"/>
      <c r="C56" s="139"/>
      <c r="D56" s="139"/>
      <c r="E56" s="140"/>
      <c r="F56" s="85"/>
      <c r="G56" s="12"/>
      <c r="H56" s="12"/>
      <c r="I56" s="12"/>
    </row>
    <row r="59" spans="2:9" ht="13" x14ac:dyDescent="0.25">
      <c r="B59" s="48" t="s">
        <v>47</v>
      </c>
    </row>
  </sheetData>
  <mergeCells count="32">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39:E39"/>
    <mergeCell ref="B40:E40"/>
    <mergeCell ref="B41:E41"/>
    <mergeCell ref="F44:G44"/>
    <mergeCell ref="B45:E45"/>
    <mergeCell ref="B42:E42"/>
    <mergeCell ref="B44:E44"/>
    <mergeCell ref="B46:E46"/>
    <mergeCell ref="B47:E47"/>
    <mergeCell ref="B55:E55"/>
    <mergeCell ref="B48:E48"/>
    <mergeCell ref="B56:E56"/>
    <mergeCell ref="B49:E49"/>
    <mergeCell ref="B50:E50"/>
    <mergeCell ref="B51:E51"/>
    <mergeCell ref="B52:E52"/>
    <mergeCell ref="B53:E53"/>
    <mergeCell ref="B54:E54"/>
  </mergeCells>
  <dataValidations count="1">
    <dataValidation type="whole" errorStyle="warning" operator="equal" allowBlank="1" showInputMessage="1" showErrorMessage="1" errorTitle="Start/End Balance" error="End Balance of Prior Reporting Period should be Starting Balance of Current Reporting Period" sqref="D7" xr:uid="{32EF8EDB-8D7F-4314-B657-931F022B6FBD}">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E59-088B-4812-B765-4FCA3B2C6067}">
  <sheetPr>
    <pageSetUpPr fitToPage="1"/>
  </sheetPr>
  <dimension ref="B1:K59"/>
  <sheetViews>
    <sheetView zoomScale="70" zoomScaleNormal="70" workbookViewId="0">
      <pane xSplit="2" ySplit="5" topLeftCell="C11" activePane="bottomRight" state="frozen"/>
      <selection pane="topRight" sqref="A1:B1"/>
      <selection pane="bottomLeft" sqref="A1:B1"/>
      <selection pane="bottomRight" activeCell="C18" sqref="C18"/>
    </sheetView>
  </sheetViews>
  <sheetFormatPr defaultRowHeight="12.5" x14ac:dyDescent="0.25"/>
  <cols>
    <col min="1" max="1" width="4.1796875" customWidth="1"/>
    <col min="2" max="2" width="79.1796875" style="8" customWidth="1"/>
    <col min="3" max="4" width="31.81640625" style="67" customWidth="1"/>
    <col min="5" max="5" width="27.81640625" customWidth="1"/>
    <col min="6" max="6" width="46.1796875" style="84" customWidth="1"/>
    <col min="7" max="10" width="9.1796875" customWidth="1"/>
  </cols>
  <sheetData>
    <row r="1" spans="2:9" ht="18" x14ac:dyDescent="0.4">
      <c r="B1" s="147" t="s">
        <v>70</v>
      </c>
      <c r="C1" s="148"/>
      <c r="D1" s="148"/>
      <c r="E1" s="149"/>
    </row>
    <row r="2" spans="2:9" ht="18" x14ac:dyDescent="0.4">
      <c r="B2" s="150" t="s">
        <v>52</v>
      </c>
      <c r="C2" s="151"/>
      <c r="D2" s="152"/>
      <c r="E2" s="153"/>
    </row>
    <row r="3" spans="2:9" ht="18.5" thickBot="1" x14ac:dyDescent="0.45">
      <c r="B3" s="154" t="s">
        <v>67</v>
      </c>
      <c r="C3" s="155"/>
      <c r="D3" s="155"/>
      <c r="E3" s="156"/>
    </row>
    <row r="4" spans="2:9" ht="28" x14ac:dyDescent="0.3">
      <c r="B4" s="10"/>
      <c r="C4" s="49" t="s">
        <v>2</v>
      </c>
      <c r="D4" s="49" t="s">
        <v>3</v>
      </c>
      <c r="E4" s="11" t="s">
        <v>4</v>
      </c>
      <c r="F4" s="86" t="s">
        <v>5</v>
      </c>
      <c r="G4" s="12"/>
      <c r="H4" s="12"/>
      <c r="I4" s="12"/>
    </row>
    <row r="5" spans="2:9" ht="14.5" thickBot="1" x14ac:dyDescent="0.35">
      <c r="B5" s="13" t="s">
        <v>6</v>
      </c>
      <c r="C5" s="50"/>
      <c r="D5" s="51"/>
      <c r="E5" s="14"/>
      <c r="F5" s="86"/>
      <c r="G5" s="12"/>
      <c r="H5" s="12"/>
      <c r="I5" s="12"/>
    </row>
    <row r="6" spans="2:9" ht="30" customHeight="1" x14ac:dyDescent="0.3">
      <c r="B6" s="72" t="s">
        <v>7</v>
      </c>
      <c r="C6" s="101">
        <v>1849411.0799999998</v>
      </c>
      <c r="D6" s="16">
        <v>1835698.53</v>
      </c>
      <c r="E6" s="17"/>
      <c r="F6" s="85"/>
      <c r="G6" s="12"/>
      <c r="H6" s="12"/>
      <c r="I6" s="12"/>
    </row>
    <row r="7" spans="2:9" ht="30" customHeight="1" x14ac:dyDescent="0.3">
      <c r="B7" s="73" t="s">
        <v>8</v>
      </c>
      <c r="C7" s="102">
        <v>7274.231720866841</v>
      </c>
      <c r="D7" s="106">
        <v>8230.3561438422312</v>
      </c>
      <c r="E7" s="18"/>
      <c r="F7" s="85"/>
      <c r="G7" s="12"/>
      <c r="H7" s="12"/>
      <c r="I7" s="12"/>
    </row>
    <row r="8" spans="2:9" ht="30" customHeight="1" thickBot="1" x14ac:dyDescent="0.35">
      <c r="B8" s="19" t="s">
        <v>9</v>
      </c>
      <c r="C8" s="56"/>
      <c r="D8" s="56"/>
      <c r="E8" s="14"/>
      <c r="F8" s="85"/>
      <c r="G8" s="12"/>
      <c r="H8" s="12"/>
      <c r="I8" s="12"/>
    </row>
    <row r="9" spans="2:9" ht="30" customHeight="1" x14ac:dyDescent="0.3">
      <c r="B9" s="74" t="s">
        <v>10</v>
      </c>
      <c r="C9" s="110">
        <v>0</v>
      </c>
      <c r="D9" s="110">
        <v>446231</v>
      </c>
      <c r="E9" s="119"/>
      <c r="F9" s="85"/>
      <c r="G9" s="12"/>
      <c r="H9" s="12"/>
      <c r="I9" s="12"/>
    </row>
    <row r="10" spans="2:9" ht="30" customHeight="1" x14ac:dyDescent="0.3">
      <c r="B10" s="75" t="s">
        <v>11</v>
      </c>
      <c r="C10" s="101">
        <v>446231</v>
      </c>
      <c r="D10" s="110">
        <v>332410.98999999993</v>
      </c>
      <c r="E10" s="119"/>
      <c r="F10" s="85"/>
      <c r="G10" s="12"/>
      <c r="H10" s="12"/>
      <c r="I10" s="12"/>
    </row>
    <row r="11" spans="2:9" ht="30" customHeight="1" x14ac:dyDescent="0.3">
      <c r="B11" s="76" t="s">
        <v>12</v>
      </c>
      <c r="C11" s="102">
        <v>6152.82</v>
      </c>
      <c r="D11" s="106">
        <v>35902.369999999995</v>
      </c>
      <c r="E11" s="18"/>
      <c r="F11" s="85"/>
      <c r="G11" s="12"/>
      <c r="H11" s="12"/>
      <c r="I11" s="12"/>
    </row>
    <row r="12" spans="2:9" ht="30" customHeight="1" thickBot="1" x14ac:dyDescent="0.35">
      <c r="B12" s="77" t="s">
        <v>13</v>
      </c>
      <c r="C12" s="103"/>
      <c r="D12" s="116"/>
      <c r="E12" s="14"/>
      <c r="F12" s="85"/>
      <c r="G12" s="12"/>
      <c r="H12" s="12"/>
      <c r="I12" s="12"/>
    </row>
    <row r="13" spans="2:9" ht="30" customHeight="1" x14ac:dyDescent="0.3">
      <c r="B13" s="52" t="s">
        <v>14</v>
      </c>
      <c r="C13" s="52">
        <f>SUM(C9,C11,C12)</f>
        <v>6152.82</v>
      </c>
      <c r="D13" s="52">
        <f>SUM(D9,D11,D12)</f>
        <v>482133.37</v>
      </c>
      <c r="E13" s="17"/>
      <c r="F13" s="85"/>
      <c r="G13" s="12"/>
      <c r="H13" s="12"/>
      <c r="I13" s="12"/>
    </row>
    <row r="14" spans="2:9" ht="30" customHeight="1" thickBot="1" x14ac:dyDescent="0.35">
      <c r="B14" s="13" t="s">
        <v>15</v>
      </c>
      <c r="C14" s="50"/>
      <c r="D14" s="51"/>
      <c r="E14" s="14"/>
      <c r="F14" s="85"/>
      <c r="G14" s="12"/>
      <c r="H14" s="12"/>
      <c r="I14" s="12"/>
    </row>
    <row r="15" spans="2:9" ht="30" customHeight="1" x14ac:dyDescent="0.3">
      <c r="B15" s="72" t="s">
        <v>16</v>
      </c>
      <c r="C15" s="111">
        <v>632.43000000000006</v>
      </c>
      <c r="D15" s="122">
        <v>699.87</v>
      </c>
      <c r="E15" s="122">
        <f>((D15-C15)/C15)*(D15)+D15</f>
        <v>774.50155258289442</v>
      </c>
      <c r="F15" s="85"/>
      <c r="G15" s="12"/>
      <c r="H15" s="12"/>
      <c r="I15" s="12"/>
    </row>
    <row r="16" spans="2:9" ht="30" customHeight="1" x14ac:dyDescent="0.3">
      <c r="B16" s="76" t="s">
        <v>17</v>
      </c>
      <c r="C16" s="112">
        <v>1634.1700000000019</v>
      </c>
      <c r="D16" s="123">
        <v>1281.5</v>
      </c>
      <c r="E16" s="122">
        <f>((D16-C16)/C16)*(D16)+D16</f>
        <v>1004.9396635600935</v>
      </c>
      <c r="F16" s="85"/>
      <c r="G16" s="12"/>
      <c r="H16" s="12"/>
      <c r="I16" s="12"/>
    </row>
    <row r="17" spans="2:11" ht="30" customHeight="1" thickBot="1" x14ac:dyDescent="0.35">
      <c r="B17" s="77" t="s">
        <v>18</v>
      </c>
      <c r="C17" s="113">
        <v>0</v>
      </c>
      <c r="D17" s="124">
        <v>0</v>
      </c>
      <c r="E17" s="124"/>
      <c r="F17" s="85"/>
      <c r="G17" s="12"/>
      <c r="H17" s="12"/>
      <c r="I17" s="12"/>
    </row>
    <row r="18" spans="2:11" ht="30" customHeight="1" x14ac:dyDescent="0.3">
      <c r="B18" s="78" t="s">
        <v>19</v>
      </c>
      <c r="C18" s="59">
        <f>SUM(C15:C17)</f>
        <v>2266.6000000000022</v>
      </c>
      <c r="D18" s="59">
        <f>SUM(D15:D17)</f>
        <v>1981.37</v>
      </c>
      <c r="E18" s="59">
        <f>SUM(E15:E17)</f>
        <v>1779.441216142988</v>
      </c>
      <c r="F18" s="85"/>
      <c r="G18" s="12"/>
      <c r="H18" s="12"/>
      <c r="I18" s="12"/>
    </row>
    <row r="19" spans="2:11" ht="30" customHeight="1" thickBot="1" x14ac:dyDescent="0.35">
      <c r="B19" s="13" t="s">
        <v>20</v>
      </c>
      <c r="C19" s="50"/>
      <c r="D19" s="51"/>
      <c r="E19" s="15"/>
      <c r="F19" s="85"/>
      <c r="G19" s="12"/>
      <c r="H19" s="12"/>
      <c r="I19" s="12"/>
    </row>
    <row r="20" spans="2:11" ht="30" customHeight="1" x14ac:dyDescent="0.3">
      <c r="B20" s="79" t="s">
        <v>21</v>
      </c>
      <c r="C20" s="52">
        <v>0</v>
      </c>
      <c r="D20" s="53">
        <v>0</v>
      </c>
      <c r="E20" s="23"/>
      <c r="F20" s="85"/>
      <c r="G20" s="12"/>
      <c r="H20" s="12"/>
      <c r="I20" s="12"/>
    </row>
    <row r="21" spans="2:11" ht="30" customHeight="1" thickBot="1" x14ac:dyDescent="0.35">
      <c r="B21" s="24" t="s">
        <v>22</v>
      </c>
      <c r="C21" s="56"/>
      <c r="D21" s="56"/>
      <c r="E21" s="20"/>
      <c r="F21" s="85"/>
      <c r="G21" s="12"/>
      <c r="H21" s="12"/>
      <c r="I21" s="12"/>
    </row>
    <row r="22" spans="2:11" ht="30" customHeight="1" x14ac:dyDescent="0.3">
      <c r="B22" s="79" t="s">
        <v>23</v>
      </c>
      <c r="C22" s="114">
        <v>0</v>
      </c>
      <c r="D22" s="114">
        <v>0</v>
      </c>
      <c r="E22" s="25"/>
      <c r="F22" s="85"/>
      <c r="G22" s="12"/>
      <c r="H22" s="12"/>
      <c r="I22" s="12"/>
    </row>
    <row r="23" spans="2:11" ht="30" customHeight="1" x14ac:dyDescent="0.3">
      <c r="B23" s="80" t="s">
        <v>24</v>
      </c>
      <c r="C23" s="115">
        <v>17598.77</v>
      </c>
      <c r="D23" s="115">
        <v>8244.77</v>
      </c>
      <c r="E23" s="27"/>
      <c r="F23" s="87"/>
      <c r="G23" s="12"/>
      <c r="H23" s="12"/>
      <c r="I23" s="12"/>
    </row>
    <row r="24" spans="2:11" ht="30" customHeight="1" thickBot="1" x14ac:dyDescent="0.35">
      <c r="B24" s="13" t="s">
        <v>25</v>
      </c>
      <c r="C24" s="62"/>
      <c r="D24" s="62"/>
      <c r="E24" s="28"/>
      <c r="F24" s="85"/>
      <c r="G24" s="12"/>
      <c r="H24" s="12"/>
      <c r="I24" s="12"/>
    </row>
    <row r="25" spans="2:11" ht="30" customHeight="1" x14ac:dyDescent="0.3">
      <c r="B25" s="81" t="s">
        <v>26</v>
      </c>
      <c r="C25" s="92">
        <f>C6+C13-SUM(C18,C20,C22,C23)</f>
        <v>1835698.5299999998</v>
      </c>
      <c r="D25" s="92">
        <f>D6+D13-SUM(D18,D20,D22,D23)</f>
        <v>2307605.7599999998</v>
      </c>
      <c r="E25" s="93"/>
      <c r="F25" s="85"/>
      <c r="G25" s="12"/>
      <c r="H25" s="12"/>
      <c r="I25" s="12"/>
    </row>
    <row r="26" spans="2:11" ht="30" customHeight="1" thickBot="1" x14ac:dyDescent="0.35">
      <c r="B26" s="81" t="s">
        <v>27</v>
      </c>
      <c r="C26" s="64">
        <f>C7-C20</f>
        <v>7274.231720866841</v>
      </c>
      <c r="D26" s="64">
        <f>D7-D20</f>
        <v>8230.3561438422312</v>
      </c>
      <c r="E26" s="31"/>
      <c r="F26" s="85"/>
      <c r="G26" s="12"/>
      <c r="H26" s="12"/>
      <c r="I26" s="12"/>
    </row>
    <row r="27" spans="2:11" ht="14.5" thickBot="1" x14ac:dyDescent="0.35">
      <c r="B27" s="32"/>
      <c r="C27" s="65"/>
      <c r="D27" s="65"/>
      <c r="E27" s="34"/>
      <c r="F27" s="85"/>
      <c r="G27" s="12"/>
      <c r="H27" s="12"/>
      <c r="I27" s="12"/>
    </row>
    <row r="28" spans="2:11" s="9" customFormat="1" ht="16" thickBot="1" x14ac:dyDescent="0.4">
      <c r="B28" s="174" t="s">
        <v>98</v>
      </c>
      <c r="C28" s="175"/>
      <c r="D28" s="175"/>
      <c r="E28" s="176"/>
      <c r="F28" s="85"/>
      <c r="G28" s="12"/>
      <c r="H28" s="12"/>
      <c r="I28" s="12"/>
    </row>
    <row r="29" spans="2:11" s="9" customFormat="1" ht="14.5" customHeight="1" x14ac:dyDescent="0.35">
      <c r="B29" s="177" t="s">
        <v>28</v>
      </c>
      <c r="C29" s="178"/>
      <c r="D29" s="178"/>
      <c r="E29" s="179"/>
      <c r="F29" s="85"/>
      <c r="G29" s="12"/>
      <c r="H29" s="12"/>
      <c r="I29" s="12"/>
    </row>
    <row r="30" spans="2:11" s="9" customFormat="1" ht="14.5" customHeight="1" x14ac:dyDescent="0.35">
      <c r="B30" s="171" t="s">
        <v>29</v>
      </c>
      <c r="C30" s="172"/>
      <c r="D30" s="172"/>
      <c r="E30" s="173"/>
      <c r="F30" s="85"/>
      <c r="G30" s="12"/>
      <c r="H30" s="36"/>
      <c r="I30" s="36"/>
      <c r="J30" s="36"/>
      <c r="K30" s="36"/>
    </row>
    <row r="31" spans="2:11" s="9" customFormat="1" ht="14.5" customHeight="1" x14ac:dyDescent="0.35">
      <c r="B31" s="168" t="s">
        <v>30</v>
      </c>
      <c r="C31" s="169"/>
      <c r="D31" s="169"/>
      <c r="E31" s="170"/>
      <c r="F31" s="85"/>
      <c r="G31" s="12"/>
      <c r="H31" s="12"/>
      <c r="I31" s="12"/>
    </row>
    <row r="32" spans="2:11" s="9" customFormat="1" ht="14.5" customHeight="1" x14ac:dyDescent="0.35">
      <c r="B32" s="168" t="s">
        <v>31</v>
      </c>
      <c r="C32" s="169"/>
      <c r="D32" s="169"/>
      <c r="E32" s="170"/>
      <c r="F32" s="85"/>
      <c r="G32" s="12"/>
      <c r="H32" s="12"/>
      <c r="I32" s="12"/>
    </row>
    <row r="33" spans="2:9" s="9" customFormat="1" ht="14.5" customHeight="1" x14ac:dyDescent="0.35">
      <c r="B33" s="168" t="s">
        <v>32</v>
      </c>
      <c r="C33" s="169"/>
      <c r="D33" s="169"/>
      <c r="E33" s="170"/>
      <c r="F33" s="85"/>
      <c r="G33" s="12"/>
      <c r="H33" s="12"/>
      <c r="I33" s="12"/>
    </row>
    <row r="34" spans="2:9" s="9" customFormat="1" ht="14.5" customHeight="1" x14ac:dyDescent="0.35">
      <c r="B34" s="164" t="s">
        <v>33</v>
      </c>
      <c r="C34" s="165"/>
      <c r="D34" s="165"/>
      <c r="E34" s="166"/>
      <c r="F34" s="85"/>
      <c r="G34" s="12"/>
      <c r="H34" s="12"/>
      <c r="I34" s="12"/>
    </row>
    <row r="35" spans="2:9" s="9" customFormat="1" ht="14.5" customHeight="1" x14ac:dyDescent="0.35">
      <c r="B35" s="168" t="s">
        <v>34</v>
      </c>
      <c r="C35" s="169"/>
      <c r="D35" s="169"/>
      <c r="E35" s="170"/>
      <c r="F35" s="85"/>
      <c r="G35" s="12"/>
      <c r="H35" s="12"/>
      <c r="I35" s="12"/>
    </row>
    <row r="36" spans="2:9" s="9" customFormat="1" ht="14.5" customHeight="1" x14ac:dyDescent="0.35">
      <c r="B36" s="168" t="s">
        <v>35</v>
      </c>
      <c r="C36" s="169"/>
      <c r="D36" s="169"/>
      <c r="E36" s="170"/>
      <c r="F36" s="85"/>
      <c r="G36" s="12"/>
      <c r="H36" s="12"/>
      <c r="I36" s="12"/>
    </row>
    <row r="37" spans="2:9" s="9" customFormat="1" ht="14.5" customHeight="1" x14ac:dyDescent="0.35">
      <c r="B37" s="168" t="s">
        <v>36</v>
      </c>
      <c r="C37" s="169"/>
      <c r="D37" s="169"/>
      <c r="E37" s="170"/>
      <c r="F37" s="85"/>
      <c r="G37" s="12"/>
      <c r="H37" s="12"/>
      <c r="I37" s="12"/>
    </row>
    <row r="38" spans="2:9" s="9" customFormat="1" ht="14.5" customHeight="1" x14ac:dyDescent="0.35">
      <c r="B38" s="171" t="s">
        <v>37</v>
      </c>
      <c r="C38" s="172"/>
      <c r="D38" s="172"/>
      <c r="E38" s="173"/>
      <c r="F38" s="85"/>
      <c r="G38" s="12"/>
      <c r="H38" s="12"/>
      <c r="I38" s="12"/>
    </row>
    <row r="39" spans="2:9" s="9" customFormat="1" ht="14.5" customHeight="1" x14ac:dyDescent="0.35">
      <c r="B39" s="164" t="s">
        <v>38</v>
      </c>
      <c r="C39" s="165"/>
      <c r="D39" s="165"/>
      <c r="E39" s="166"/>
      <c r="F39" s="85"/>
      <c r="G39" s="12"/>
      <c r="H39" s="12"/>
      <c r="I39" s="12"/>
    </row>
    <row r="40" spans="2:9" s="9" customFormat="1" ht="14.5" customHeight="1" x14ac:dyDescent="0.35">
      <c r="B40" s="164" t="s">
        <v>39</v>
      </c>
      <c r="C40" s="165"/>
      <c r="D40" s="165"/>
      <c r="E40" s="166"/>
      <c r="F40" s="85"/>
      <c r="G40" s="12"/>
      <c r="H40" s="12"/>
      <c r="I40" s="12"/>
    </row>
    <row r="41" spans="2:9" s="9" customFormat="1" ht="14.5" customHeight="1" x14ac:dyDescent="0.35">
      <c r="B41" s="164" t="s">
        <v>40</v>
      </c>
      <c r="C41" s="165"/>
      <c r="D41" s="165"/>
      <c r="E41" s="166"/>
      <c r="F41" s="85"/>
      <c r="G41" s="12"/>
      <c r="H41" s="12"/>
      <c r="I41" s="12"/>
    </row>
    <row r="42" spans="2:9" s="9" customFormat="1" ht="14.5" customHeight="1" x14ac:dyDescent="0.35">
      <c r="B42" s="164" t="s">
        <v>41</v>
      </c>
      <c r="C42" s="165"/>
      <c r="D42" s="165"/>
      <c r="E42" s="166"/>
      <c r="F42" s="85"/>
      <c r="G42" s="12"/>
      <c r="H42" s="12"/>
      <c r="I42" s="12"/>
    </row>
    <row r="43" spans="2:9" s="9" customFormat="1" ht="16" thickBot="1" x14ac:dyDescent="0.4">
      <c r="B43" s="35"/>
      <c r="C43" s="66"/>
      <c r="D43" s="66"/>
      <c r="E43" s="12"/>
      <c r="F43" s="85"/>
      <c r="G43" s="12"/>
      <c r="H43" s="12"/>
      <c r="I43" s="12"/>
    </row>
    <row r="44" spans="2:9" s="9" customFormat="1" ht="16" thickBot="1" x14ac:dyDescent="0.4">
      <c r="B44" s="142" t="s">
        <v>97</v>
      </c>
      <c r="C44" s="143"/>
      <c r="D44" s="143"/>
      <c r="E44" s="144"/>
      <c r="F44" s="167"/>
      <c r="G44" s="163"/>
      <c r="H44" s="12"/>
      <c r="I44" s="12"/>
    </row>
    <row r="45" spans="2:9" s="9" customFormat="1" ht="15.5" x14ac:dyDescent="0.35">
      <c r="B45" s="138" t="s">
        <v>42</v>
      </c>
      <c r="C45" s="139"/>
      <c r="D45" s="139"/>
      <c r="E45" s="140"/>
      <c r="F45" s="85"/>
      <c r="G45" s="12"/>
      <c r="H45" s="12"/>
      <c r="I45" s="12"/>
    </row>
    <row r="46" spans="2:9" s="9" customFormat="1" ht="15.5" x14ac:dyDescent="0.35">
      <c r="B46" s="135" t="s">
        <v>79</v>
      </c>
      <c r="C46" s="136"/>
      <c r="D46" s="136"/>
      <c r="E46" s="137"/>
      <c r="F46" s="85"/>
      <c r="G46" s="12"/>
      <c r="H46" s="12"/>
      <c r="I46" s="12"/>
    </row>
    <row r="47" spans="2:9" s="9" customFormat="1" ht="15.5" x14ac:dyDescent="0.35">
      <c r="B47" s="138" t="s">
        <v>43</v>
      </c>
      <c r="C47" s="139"/>
      <c r="D47" s="139"/>
      <c r="E47" s="140"/>
      <c r="F47" s="85"/>
      <c r="G47" s="12"/>
      <c r="H47" s="12"/>
      <c r="I47" s="12"/>
    </row>
    <row r="48" spans="2:9" s="9" customFormat="1" ht="27.5" customHeight="1" x14ac:dyDescent="0.35">
      <c r="B48" s="135" t="s">
        <v>80</v>
      </c>
      <c r="C48" s="136"/>
      <c r="D48" s="136"/>
      <c r="E48" s="137"/>
      <c r="F48" s="85"/>
      <c r="G48" s="12"/>
      <c r="H48" s="12"/>
      <c r="I48" s="12"/>
    </row>
    <row r="49" spans="2:9" ht="14" x14ac:dyDescent="0.3">
      <c r="B49" s="138" t="s">
        <v>44</v>
      </c>
      <c r="C49" s="139"/>
      <c r="D49" s="139"/>
      <c r="E49" s="140"/>
      <c r="F49" s="85"/>
      <c r="G49" s="12"/>
      <c r="H49" s="12"/>
      <c r="I49" s="12"/>
    </row>
    <row r="50" spans="2:9" ht="14" x14ac:dyDescent="0.3">
      <c r="B50" s="138"/>
      <c r="C50" s="139"/>
      <c r="D50" s="139"/>
      <c r="E50" s="140"/>
      <c r="F50" s="85"/>
      <c r="G50" s="12"/>
      <c r="H50" s="12"/>
      <c r="I50" s="12"/>
    </row>
    <row r="51" spans="2:9" ht="14" x14ac:dyDescent="0.3">
      <c r="B51" s="138" t="s">
        <v>49</v>
      </c>
      <c r="C51" s="139"/>
      <c r="D51" s="139"/>
      <c r="E51" s="140"/>
      <c r="F51" s="85"/>
      <c r="G51" s="12"/>
      <c r="H51" s="12"/>
      <c r="I51" s="12"/>
    </row>
    <row r="52" spans="2:9" ht="14" x14ac:dyDescent="0.3">
      <c r="B52" s="138"/>
      <c r="C52" s="139"/>
      <c r="D52" s="139"/>
      <c r="E52" s="140"/>
      <c r="F52" s="85"/>
      <c r="G52" s="12"/>
      <c r="H52" s="12"/>
      <c r="I52" s="12"/>
    </row>
    <row r="53" spans="2:9" ht="14" x14ac:dyDescent="0.3">
      <c r="B53" s="138" t="s">
        <v>45</v>
      </c>
      <c r="C53" s="139"/>
      <c r="D53" s="139"/>
      <c r="E53" s="140"/>
      <c r="F53" s="85"/>
      <c r="G53" s="12"/>
      <c r="H53" s="12"/>
      <c r="I53" s="12"/>
    </row>
    <row r="54" spans="2:9" ht="14" x14ac:dyDescent="0.3">
      <c r="B54" s="138"/>
      <c r="C54" s="139"/>
      <c r="D54" s="139"/>
      <c r="E54" s="140"/>
      <c r="F54" s="85"/>
      <c r="G54" s="12"/>
      <c r="H54" s="12"/>
      <c r="I54" s="12"/>
    </row>
    <row r="55" spans="2:9" ht="14" x14ac:dyDescent="0.25">
      <c r="B55" s="138" t="s">
        <v>46</v>
      </c>
      <c r="C55" s="139"/>
      <c r="D55" s="139"/>
      <c r="E55" s="140"/>
    </row>
    <row r="56" spans="2:9" ht="60" customHeight="1" x14ac:dyDescent="0.25">
      <c r="B56" s="135" t="s">
        <v>81</v>
      </c>
      <c r="C56" s="136"/>
      <c r="D56" s="136"/>
      <c r="E56" s="137"/>
    </row>
    <row r="57" spans="2:9" ht="14" x14ac:dyDescent="0.25">
      <c r="B57" s="109"/>
      <c r="C57" s="109"/>
      <c r="D57" s="109"/>
      <c r="E57" s="109"/>
    </row>
    <row r="59" spans="2:9" ht="13" x14ac:dyDescent="0.25">
      <c r="B59" s="48" t="s">
        <v>47</v>
      </c>
    </row>
  </sheetData>
  <mergeCells count="32">
    <mergeCell ref="B39:E39"/>
    <mergeCell ref="B37:E37"/>
    <mergeCell ref="B38:E38"/>
    <mergeCell ref="B36:E36"/>
    <mergeCell ref="B1:E1"/>
    <mergeCell ref="B2:E2"/>
    <mergeCell ref="B3:E3"/>
    <mergeCell ref="B28:E28"/>
    <mergeCell ref="B29:E29"/>
    <mergeCell ref="B30:E30"/>
    <mergeCell ref="B31:E31"/>
    <mergeCell ref="B32:E32"/>
    <mergeCell ref="B33:E33"/>
    <mergeCell ref="B34:E34"/>
    <mergeCell ref="B35:E35"/>
    <mergeCell ref="B40:E40"/>
    <mergeCell ref="B41:E41"/>
    <mergeCell ref="F44:G44"/>
    <mergeCell ref="B42:E42"/>
    <mergeCell ref="B44:E44"/>
    <mergeCell ref="B55:E55"/>
    <mergeCell ref="B56:E56"/>
    <mergeCell ref="B46:E46"/>
    <mergeCell ref="B45:E45"/>
    <mergeCell ref="B53:E53"/>
    <mergeCell ref="B54:E54"/>
    <mergeCell ref="B47:E47"/>
    <mergeCell ref="B48:E48"/>
    <mergeCell ref="B49:E49"/>
    <mergeCell ref="B50:E50"/>
    <mergeCell ref="B51:E51"/>
    <mergeCell ref="B52:E52"/>
  </mergeCells>
  <dataValidations count="1">
    <dataValidation type="whole" errorStyle="warning" operator="equal" allowBlank="1" showInputMessage="1" showErrorMessage="1" errorTitle="Start/End Balance" error="End Balance of Prior Reporting Period should be Starting Balance of Current Reporting Period" sqref="D7" xr:uid="{4C788DD9-4D88-4632-B8A9-C7579FD4A951}">
      <formula1>C26</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B1:F44"/>
  <sheetViews>
    <sheetView zoomScale="70" zoomScaleNormal="70" workbookViewId="0">
      <selection activeCell="B1" sqref="B1:E44"/>
    </sheetView>
  </sheetViews>
  <sheetFormatPr defaultRowHeight="12.5" x14ac:dyDescent="0.25"/>
  <cols>
    <col min="1" max="1" width="8.81640625"/>
    <col min="2" max="2" width="79.1796875" customWidth="1"/>
    <col min="3" max="3" width="28.453125" customWidth="1"/>
    <col min="4" max="4" width="25" customWidth="1"/>
    <col min="5" max="5" width="24.453125" customWidth="1"/>
    <col min="6" max="6" width="46.1796875" style="89" customWidth="1"/>
  </cols>
  <sheetData>
    <row r="1" spans="2:6" ht="15.5" x14ac:dyDescent="0.35">
      <c r="B1" s="180" t="s">
        <v>71</v>
      </c>
      <c r="C1" s="181"/>
      <c r="D1" s="181"/>
      <c r="E1" s="182"/>
    </row>
    <row r="2" spans="2:6" ht="15.5" x14ac:dyDescent="0.35">
      <c r="B2" s="183" t="s">
        <v>53</v>
      </c>
      <c r="C2" s="184"/>
      <c r="D2" s="185"/>
      <c r="E2" s="186"/>
    </row>
    <row r="3" spans="2:6" ht="15.5" x14ac:dyDescent="0.35">
      <c r="B3" s="187" t="s">
        <v>72</v>
      </c>
      <c r="C3" s="188"/>
      <c r="D3" s="188"/>
      <c r="E3" s="189"/>
    </row>
    <row r="4" spans="2:6" ht="32.5" customHeight="1" x14ac:dyDescent="0.3">
      <c r="B4" s="125"/>
      <c r="C4" s="11" t="s">
        <v>2</v>
      </c>
      <c r="D4" s="11" t="s">
        <v>3</v>
      </c>
      <c r="E4" s="126" t="s">
        <v>4</v>
      </c>
      <c r="F4" s="86" t="s">
        <v>5</v>
      </c>
    </row>
    <row r="5" spans="2:6" ht="26.75" customHeight="1" thickBot="1" x14ac:dyDescent="0.35">
      <c r="B5" s="13" t="s">
        <v>6</v>
      </c>
      <c r="C5" s="14"/>
      <c r="D5" s="15"/>
      <c r="E5" s="14"/>
      <c r="F5" s="86"/>
    </row>
    <row r="6" spans="2:6" ht="30" customHeight="1" x14ac:dyDescent="0.3">
      <c r="B6" s="37" t="s">
        <v>7</v>
      </c>
      <c r="C6" s="52">
        <f>SUM('Per IOU (Table 1)_PGE:Per IOU (Table 5)_Liberty'!C6)</f>
        <v>476477587.69999999</v>
      </c>
      <c r="D6" s="52">
        <f>SUM('Per IOU (Table 1)_PGE:Per IOU (Table 5)_Liberty'!D6)</f>
        <v>558342881.50999999</v>
      </c>
      <c r="E6" s="17"/>
    </row>
    <row r="7" spans="2:6" ht="30" customHeight="1" x14ac:dyDescent="0.3">
      <c r="B7" s="38" t="s">
        <v>8</v>
      </c>
      <c r="C7" s="52">
        <f>SUM('Per IOU (Table 1)_PGE:Per IOU (Table 5)_Liberty'!C7)</f>
        <v>958475.58993497584</v>
      </c>
      <c r="D7" s="52">
        <f>SUM('Per IOU (Table 1)_PGE:Per IOU (Table 5)_Liberty'!D7)</f>
        <v>1713947.3024500848</v>
      </c>
      <c r="E7" s="18"/>
    </row>
    <row r="8" spans="2:6" ht="30" customHeight="1" thickBot="1" x14ac:dyDescent="0.35">
      <c r="B8" s="39" t="s">
        <v>9</v>
      </c>
      <c r="C8" s="20"/>
      <c r="D8" s="21"/>
      <c r="E8" s="14"/>
    </row>
    <row r="9" spans="2:6" ht="30" customHeight="1" x14ac:dyDescent="0.3">
      <c r="B9" s="40" t="s">
        <v>10</v>
      </c>
      <c r="C9" s="52">
        <f>SUM('Per IOU (Table 1)_PGE:Per IOU (Table 5)_Liberty'!C9)</f>
        <v>97202740.435000002</v>
      </c>
      <c r="D9" s="52">
        <f>SUM('Per IOU (Table 1)_PGE:Per IOU (Table 5)_Liberty'!D9)</f>
        <v>39336516.864999995</v>
      </c>
      <c r="E9" s="52">
        <f>SUM('Per IOU (Table 1)_PGE:Per IOU (Table 5)_Liberty'!E9)</f>
        <v>23683151.690000001</v>
      </c>
    </row>
    <row r="10" spans="2:6" ht="30" customHeight="1" x14ac:dyDescent="0.3">
      <c r="B10" s="41" t="s">
        <v>11</v>
      </c>
      <c r="C10" s="52">
        <f>SUM('Per IOU (Table 1)_PGE:Per IOU (Table 5)_Liberty'!C10)</f>
        <v>113095197.3</v>
      </c>
      <c r="D10" s="52">
        <f>SUM('Per IOU (Table 1)_PGE:Per IOU (Table 5)_Liberty'!D10)</f>
        <v>44555422.100000001</v>
      </c>
      <c r="E10" s="52">
        <f>SUM('Per IOU (Table 1)_PGE:Per IOU (Table 5)_Liberty'!E10)</f>
        <v>895145</v>
      </c>
    </row>
    <row r="11" spans="2:6" ht="30" customHeight="1" x14ac:dyDescent="0.3">
      <c r="B11" s="42" t="s">
        <v>12</v>
      </c>
      <c r="C11" s="54">
        <f>SUM('Per IOU (Table 1)_PGE:Per IOU (Table 5)_Liberty'!C11)</f>
        <v>1434953.4600000002</v>
      </c>
      <c r="D11" s="55">
        <f>SUM('Per IOU (Table 1)_PGE:Per IOU (Table 5)_Liberty'!D11)</f>
        <v>8123517.4000000004</v>
      </c>
      <c r="E11" s="18"/>
    </row>
    <row r="12" spans="2:6" ht="30" customHeight="1" thickBot="1" x14ac:dyDescent="0.35">
      <c r="B12" s="43" t="s">
        <v>13</v>
      </c>
      <c r="C12" s="57">
        <f>SUM('Per IOU (Table 1)_PGE:Per IOU (Table 5)_Liberty'!C12)</f>
        <v>0</v>
      </c>
      <c r="D12" s="58">
        <f>SUM('Per IOU (Table 1)_PGE:Per IOU (Table 5)_Liberty'!D12)</f>
        <v>0</v>
      </c>
      <c r="E12" s="14"/>
    </row>
    <row r="13" spans="2:6" ht="30" customHeight="1" x14ac:dyDescent="0.3">
      <c r="B13" s="44" t="s">
        <v>14</v>
      </c>
      <c r="C13" s="53">
        <f>SUM(C9,C11,C12)</f>
        <v>98637693.894999996</v>
      </c>
      <c r="D13" s="53">
        <f>SUM(D9,D11,D12)</f>
        <v>47460034.264999993</v>
      </c>
      <c r="E13" s="17"/>
    </row>
    <row r="14" spans="2:6" ht="30" customHeight="1" thickBot="1" x14ac:dyDescent="0.35">
      <c r="B14" s="45" t="s">
        <v>15</v>
      </c>
      <c r="C14" s="14"/>
      <c r="D14" s="15"/>
      <c r="E14" s="14"/>
    </row>
    <row r="15" spans="2:6" ht="30" customHeight="1" x14ac:dyDescent="0.3">
      <c r="B15" s="37" t="s">
        <v>16</v>
      </c>
      <c r="C15" s="52">
        <f>SUM('Per IOU (Table 1)_PGE:Per IOU (Table 5)_Liberty'!C15)</f>
        <v>20539.480000000003</v>
      </c>
      <c r="D15" s="53">
        <f>SUM('Per IOU (Table 1)_PGE:Per IOU (Table 5)_Liberty'!D15)</f>
        <v>12530.850000000004</v>
      </c>
      <c r="E15" s="53">
        <f>SUM('Per IOU (Table 1)_PGE:Per IOU (Table 5)_Liberty'!E15)</f>
        <v>22574.501552582893</v>
      </c>
    </row>
    <row r="16" spans="2:6" ht="30" customHeight="1" x14ac:dyDescent="0.3">
      <c r="B16" s="42" t="s">
        <v>17</v>
      </c>
      <c r="C16" s="54">
        <f>SUM('Per IOU (Table 1)_PGE:Per IOU (Table 5)_Liberty'!C16)</f>
        <v>186964.65</v>
      </c>
      <c r="D16" s="55">
        <f>SUM('Per IOU (Table 1)_PGE:Per IOU (Table 5)_Liberty'!D16)</f>
        <v>224241.47</v>
      </c>
      <c r="E16" s="55">
        <f>SUM('Per IOU (Table 1)_PGE:Per IOU (Table 5)_Liberty'!E16)</f>
        <v>301558.93966356007</v>
      </c>
    </row>
    <row r="17" spans="2:5" ht="30" customHeight="1" thickBot="1" x14ac:dyDescent="0.35">
      <c r="B17" s="43" t="s">
        <v>18</v>
      </c>
      <c r="C17" s="57">
        <f>SUM('Per IOU (Table 1)_PGE:Per IOU (Table 5)_Liberty'!C17)</f>
        <v>65073.060000000005</v>
      </c>
      <c r="D17" s="58">
        <f>SUM('Per IOU (Table 1)_PGE:Per IOU (Table 5)_Liberty'!D17)</f>
        <v>201156.41999999998</v>
      </c>
      <c r="E17" s="58">
        <f>SUM('Per IOU (Table 1)_PGE:Per IOU (Table 5)_Liberty'!E17)</f>
        <v>222852</v>
      </c>
    </row>
    <row r="18" spans="2:5" ht="30" customHeight="1" x14ac:dyDescent="0.3">
      <c r="B18" s="46" t="s">
        <v>19</v>
      </c>
      <c r="C18" s="59">
        <f>SUM(C15:C17)</f>
        <v>272577.19</v>
      </c>
      <c r="D18" s="53">
        <f>SUM(D15:D17)</f>
        <v>437928.74</v>
      </c>
      <c r="E18" s="71">
        <f>SUM(E15:E17)</f>
        <v>546985.44121614296</v>
      </c>
    </row>
    <row r="19" spans="2:5" ht="30" customHeight="1" thickBot="1" x14ac:dyDescent="0.35">
      <c r="B19" s="45" t="s">
        <v>20</v>
      </c>
      <c r="C19" s="14"/>
      <c r="D19" s="15"/>
      <c r="E19" s="15"/>
    </row>
    <row r="20" spans="2:5" ht="30" customHeight="1" x14ac:dyDescent="0.3">
      <c r="B20" s="22" t="s">
        <v>21</v>
      </c>
      <c r="C20" s="52">
        <f>SUM('Per IOU (Table 1)_PGE:Per IOU (Table 5)_Liberty'!C20)</f>
        <v>10794.25</v>
      </c>
      <c r="D20" s="52">
        <f>SUM('Per IOU (Table 1)_PGE:Per IOU (Table 5)_Liberty'!D20)</f>
        <v>54525</v>
      </c>
      <c r="E20" s="23"/>
    </row>
    <row r="21" spans="2:5" ht="30" customHeight="1" thickBot="1" x14ac:dyDescent="0.35">
      <c r="B21" s="47" t="s">
        <v>22</v>
      </c>
      <c r="C21" s="20"/>
      <c r="D21" s="20"/>
      <c r="E21" s="20"/>
    </row>
    <row r="22" spans="2:5" ht="30" customHeight="1" x14ac:dyDescent="0.3">
      <c r="B22" s="22" t="s">
        <v>23</v>
      </c>
      <c r="C22" s="60">
        <f>SUM('Per IOU (Table 1)_PGE:Per IOU (Table 5)_Liberty'!C22)</f>
        <v>12518146</v>
      </c>
      <c r="D22" s="60">
        <f>SUM('Per IOU (Table 1)_PGE:Per IOU (Table 5)_Liberty'!D22)</f>
        <v>13004255.4</v>
      </c>
      <c r="E22" s="25"/>
    </row>
    <row r="23" spans="2:5" ht="30" customHeight="1" x14ac:dyDescent="0.3">
      <c r="B23" s="26" t="s">
        <v>24</v>
      </c>
      <c r="C23" s="61">
        <f>SUM('Per IOU (Table 1)_PGE:Per IOU (Table 5)_Liberty'!C23)</f>
        <v>3970882.56</v>
      </c>
      <c r="D23" s="61">
        <f>SUM('Per IOU (Table 1)_PGE:Per IOU (Table 5)_Liberty'!D23)</f>
        <v>3039712.7199999997</v>
      </c>
      <c r="E23" s="27"/>
    </row>
    <row r="24" spans="2:5" ht="30" customHeight="1" thickBot="1" x14ac:dyDescent="0.35">
      <c r="B24" s="45" t="s">
        <v>25</v>
      </c>
      <c r="C24" s="28"/>
      <c r="D24" s="28"/>
      <c r="E24" s="28"/>
    </row>
    <row r="25" spans="2:5" ht="30" customHeight="1" x14ac:dyDescent="0.3">
      <c r="B25" s="29" t="s">
        <v>26</v>
      </c>
      <c r="C25" s="63">
        <f>C6+C13-SUM(C18,C20,C22,C23)</f>
        <v>558342881.59500003</v>
      </c>
      <c r="D25" s="63">
        <f>D6+D13-SUM(D18,D20,D22,D23)</f>
        <v>589266493.91499996</v>
      </c>
      <c r="E25" s="30"/>
    </row>
    <row r="26" spans="2:5" ht="30" customHeight="1" x14ac:dyDescent="0.3">
      <c r="B26" s="127" t="s">
        <v>27</v>
      </c>
      <c r="C26" s="128">
        <f>C7-C20</f>
        <v>947681.33993497584</v>
      </c>
      <c r="D26" s="128">
        <f>D7-D20</f>
        <v>1659422.3024500848</v>
      </c>
      <c r="E26" s="129"/>
    </row>
    <row r="27" spans="2:5" ht="32" customHeight="1" x14ac:dyDescent="0.3">
      <c r="B27" s="32"/>
      <c r="C27" s="33"/>
      <c r="D27" s="33"/>
      <c r="E27" s="34"/>
    </row>
    <row r="28" spans="2:5" ht="21" customHeight="1" thickBot="1" x14ac:dyDescent="0.3">
      <c r="B28" s="190" t="s">
        <v>99</v>
      </c>
      <c r="C28" s="190"/>
      <c r="D28" s="190"/>
      <c r="E28" s="190"/>
    </row>
    <row r="29" spans="2:5" ht="30" customHeight="1" x14ac:dyDescent="0.25">
      <c r="B29" s="159" t="s">
        <v>28</v>
      </c>
      <c r="C29" s="159"/>
      <c r="D29" s="159"/>
      <c r="E29" s="159"/>
    </row>
    <row r="30" spans="2:5" ht="52.5" customHeight="1" x14ac:dyDescent="0.25">
      <c r="B30" s="146" t="s">
        <v>29</v>
      </c>
      <c r="C30" s="146"/>
      <c r="D30" s="146"/>
      <c r="E30" s="146"/>
    </row>
    <row r="31" spans="2:5" ht="30" customHeight="1" x14ac:dyDescent="0.25">
      <c r="B31" s="145" t="s">
        <v>30</v>
      </c>
      <c r="C31" s="145"/>
      <c r="D31" s="145"/>
      <c r="E31" s="145"/>
    </row>
    <row r="32" spans="2:5" ht="78.5" customHeight="1" x14ac:dyDescent="0.25">
      <c r="B32" s="145" t="s">
        <v>31</v>
      </c>
      <c r="C32" s="145"/>
      <c r="D32" s="145"/>
      <c r="E32" s="145"/>
    </row>
    <row r="33" spans="2:6" ht="15" customHeight="1" x14ac:dyDescent="0.25">
      <c r="B33" s="145" t="s">
        <v>32</v>
      </c>
      <c r="C33" s="145"/>
      <c r="D33" s="145"/>
      <c r="E33" s="145"/>
    </row>
    <row r="34" spans="2:6" ht="62" customHeight="1" x14ac:dyDescent="0.25">
      <c r="B34" s="141" t="s">
        <v>33</v>
      </c>
      <c r="C34" s="141"/>
      <c r="D34" s="141"/>
      <c r="E34" s="141"/>
    </row>
    <row r="35" spans="2:6" ht="15" customHeight="1" x14ac:dyDescent="0.25">
      <c r="B35" s="145" t="s">
        <v>34</v>
      </c>
      <c r="C35" s="145"/>
      <c r="D35" s="145"/>
      <c r="E35" s="145"/>
    </row>
    <row r="36" spans="2:6" ht="30" customHeight="1" x14ac:dyDescent="0.25">
      <c r="B36" s="145" t="s">
        <v>35</v>
      </c>
      <c r="C36" s="145"/>
      <c r="D36" s="145"/>
      <c r="E36" s="145"/>
    </row>
    <row r="37" spans="2:6" ht="30" customHeight="1" x14ac:dyDescent="0.25">
      <c r="B37" s="145" t="s">
        <v>36</v>
      </c>
      <c r="C37" s="145"/>
      <c r="D37" s="145"/>
      <c r="E37" s="145"/>
    </row>
    <row r="38" spans="2:6" ht="15" customHeight="1" x14ac:dyDescent="0.25">
      <c r="B38" s="146" t="s">
        <v>37</v>
      </c>
      <c r="C38" s="146"/>
      <c r="D38" s="146"/>
      <c r="E38" s="146"/>
    </row>
    <row r="39" spans="2:6" ht="15" customHeight="1" x14ac:dyDescent="0.25">
      <c r="B39" s="141" t="s">
        <v>38</v>
      </c>
      <c r="C39" s="141"/>
      <c r="D39" s="141"/>
      <c r="E39" s="141"/>
      <c r="F39" s="84"/>
    </row>
    <row r="40" spans="2:6" ht="30" customHeight="1" x14ac:dyDescent="0.25">
      <c r="B40" s="141" t="s">
        <v>39</v>
      </c>
      <c r="C40" s="141"/>
      <c r="D40" s="141"/>
      <c r="E40" s="141"/>
    </row>
    <row r="41" spans="2:6" ht="30" customHeight="1" x14ac:dyDescent="0.25">
      <c r="B41" s="141" t="s">
        <v>40</v>
      </c>
      <c r="C41" s="141"/>
      <c r="D41" s="141"/>
      <c r="E41" s="141"/>
    </row>
    <row r="42" spans="2:6" ht="30" customHeight="1" x14ac:dyDescent="0.25">
      <c r="B42" s="141" t="s">
        <v>41</v>
      </c>
      <c r="C42" s="141"/>
      <c r="D42" s="141"/>
      <c r="E42" s="141"/>
    </row>
    <row r="43" spans="2:6" ht="21.5" customHeight="1" x14ac:dyDescent="0.3">
      <c r="B43" s="35"/>
      <c r="C43" s="12"/>
      <c r="D43" s="12"/>
      <c r="E43" s="12"/>
    </row>
    <row r="44" spans="2:6" ht="13" x14ac:dyDescent="0.25">
      <c r="B44" s="48" t="s">
        <v>47</v>
      </c>
    </row>
  </sheetData>
  <mergeCells count="18">
    <mergeCell ref="B35:E35"/>
    <mergeCell ref="B36:E36"/>
    <mergeCell ref="B41:E41"/>
    <mergeCell ref="B42:E42"/>
    <mergeCell ref="B40:E40"/>
    <mergeCell ref="B1:E1"/>
    <mergeCell ref="B2:E2"/>
    <mergeCell ref="B3:E3"/>
    <mergeCell ref="B28:E28"/>
    <mergeCell ref="B29:E29"/>
    <mergeCell ref="B30:E30"/>
    <mergeCell ref="B31:E31"/>
    <mergeCell ref="B37:E37"/>
    <mergeCell ref="B38:E38"/>
    <mergeCell ref="B39:E39"/>
    <mergeCell ref="B32:E32"/>
    <mergeCell ref="B33:E33"/>
    <mergeCell ref="B34:E34"/>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G26"/>
  <sheetViews>
    <sheetView tabSelected="1" zoomScaleNormal="100" workbookViewId="0">
      <selection activeCell="B8" sqref="B8"/>
    </sheetView>
  </sheetViews>
  <sheetFormatPr defaultRowHeight="12.5" x14ac:dyDescent="0.25"/>
  <cols>
    <col min="1" max="1" width="47.1796875" customWidth="1"/>
    <col min="2" max="2" width="28.453125" customWidth="1"/>
    <col min="3" max="3" width="26.453125" customWidth="1"/>
    <col min="4" max="4" width="15.1796875" bestFit="1" customWidth="1"/>
    <col min="7" max="7" width="11.453125" bestFit="1" customWidth="1"/>
    <col min="8" max="8" width="35.453125" customWidth="1"/>
  </cols>
  <sheetData>
    <row r="1" spans="1:7" ht="32.25" customHeight="1" x14ac:dyDescent="0.35">
      <c r="A1" s="195" t="s">
        <v>73</v>
      </c>
      <c r="B1" s="196"/>
    </row>
    <row r="2" spans="1:7" ht="15.5" x14ac:dyDescent="0.35">
      <c r="A2" s="197" t="s">
        <v>54</v>
      </c>
      <c r="B2" s="198"/>
      <c r="C2" s="6"/>
    </row>
    <row r="3" spans="1:7" ht="16" thickBot="1" x14ac:dyDescent="0.4">
      <c r="A3" s="199" t="s">
        <v>72</v>
      </c>
      <c r="B3" s="200"/>
    </row>
    <row r="4" spans="1:7" ht="39.5" thickBot="1" x14ac:dyDescent="0.35">
      <c r="A4" s="1" t="s">
        <v>55</v>
      </c>
      <c r="B4" s="5" t="s">
        <v>56</v>
      </c>
      <c r="D4" s="98"/>
    </row>
    <row r="5" spans="1:7" ht="13" x14ac:dyDescent="0.3">
      <c r="A5" s="7" t="s">
        <v>57</v>
      </c>
      <c r="B5" s="107">
        <f>1306247.97+'Per IOU (Table 1)_PGE'!D18</f>
        <v>1364790.56</v>
      </c>
      <c r="D5" s="99"/>
      <c r="G5" s="94"/>
    </row>
    <row r="6" spans="1:7" ht="13" x14ac:dyDescent="0.3">
      <c r="A6" s="2" t="s">
        <v>58</v>
      </c>
      <c r="B6" s="107">
        <f>1188603.65+'Per IOU (Table 2)_SCE'!D18</f>
        <v>1478748.88</v>
      </c>
      <c r="D6" s="99"/>
    </row>
    <row r="7" spans="1:7" ht="13" x14ac:dyDescent="0.3">
      <c r="A7" s="2" t="s">
        <v>59</v>
      </c>
      <c r="B7" s="95">
        <f>1316218+'Per IOU (Table 3)_SDGE'!D18</f>
        <v>1399667.55</v>
      </c>
      <c r="D7" s="99"/>
    </row>
    <row r="8" spans="1:7" ht="13" x14ac:dyDescent="0.3">
      <c r="A8" s="2" t="s">
        <v>60</v>
      </c>
      <c r="B8" s="68">
        <f>74096+'Per IOU (Table 4)_PacifiCorp'!D18</f>
        <v>77906</v>
      </c>
      <c r="D8" s="99"/>
    </row>
    <row r="9" spans="1:7" x14ac:dyDescent="0.25">
      <c r="A9" s="2" t="s">
        <v>61</v>
      </c>
      <c r="B9" s="68">
        <f>13301+'Per IOU (Table 5)_Liberty'!D18</f>
        <v>15282.369999999999</v>
      </c>
      <c r="D9" s="100"/>
    </row>
    <row r="10" spans="1:7" ht="13" x14ac:dyDescent="0.3">
      <c r="A10" s="3"/>
      <c r="B10" s="69"/>
    </row>
    <row r="11" spans="1:7" ht="13" thickBot="1" x14ac:dyDescent="0.3">
      <c r="A11" s="4" t="s">
        <v>62</v>
      </c>
      <c r="B11" s="70">
        <f>SUM(B5:B9)</f>
        <v>4336395.3600000003</v>
      </c>
    </row>
    <row r="14" spans="1:7" ht="14.5" thickBot="1" x14ac:dyDescent="0.3">
      <c r="A14" s="201" t="s">
        <v>100</v>
      </c>
      <c r="B14" s="202"/>
      <c r="D14" s="130"/>
    </row>
    <row r="15" spans="1:7" x14ac:dyDescent="0.25">
      <c r="A15" s="191" t="s">
        <v>82</v>
      </c>
      <c r="B15" s="192"/>
    </row>
    <row r="16" spans="1:7" x14ac:dyDescent="0.25">
      <c r="A16" s="191" t="s">
        <v>66</v>
      </c>
      <c r="B16" s="192"/>
    </row>
    <row r="17" spans="1:2" x14ac:dyDescent="0.25">
      <c r="A17" s="191" t="s">
        <v>83</v>
      </c>
      <c r="B17" s="192"/>
    </row>
    <row r="18" spans="1:2" x14ac:dyDescent="0.25">
      <c r="A18" s="191" t="s">
        <v>66</v>
      </c>
      <c r="B18" s="192"/>
    </row>
    <row r="19" spans="1:2" x14ac:dyDescent="0.25">
      <c r="A19" s="191" t="s">
        <v>84</v>
      </c>
      <c r="B19" s="192"/>
    </row>
    <row r="20" spans="1:2" x14ac:dyDescent="0.25">
      <c r="A20" s="191" t="s">
        <v>66</v>
      </c>
      <c r="B20" s="192"/>
    </row>
    <row r="21" spans="1:2" x14ac:dyDescent="0.25">
      <c r="A21" s="191" t="s">
        <v>85</v>
      </c>
      <c r="B21" s="192"/>
    </row>
    <row r="22" spans="1:2" ht="25" customHeight="1" x14ac:dyDescent="0.25">
      <c r="A22" s="193" t="s">
        <v>88</v>
      </c>
      <c r="B22" s="194"/>
    </row>
    <row r="23" spans="1:2" x14ac:dyDescent="0.25">
      <c r="A23" s="191" t="s">
        <v>86</v>
      </c>
      <c r="B23" s="192"/>
    </row>
    <row r="24" spans="1:2" x14ac:dyDescent="0.25">
      <c r="A24" s="191" t="s">
        <v>87</v>
      </c>
      <c r="B24" s="192"/>
    </row>
    <row r="26" spans="1:2" ht="13" x14ac:dyDescent="0.25">
      <c r="A26" s="48" t="s">
        <v>47</v>
      </c>
    </row>
  </sheetData>
  <mergeCells count="14">
    <mergeCell ref="A20:B20"/>
    <mergeCell ref="A22:B22"/>
    <mergeCell ref="A24:B24"/>
    <mergeCell ref="A1:B1"/>
    <mergeCell ref="A2:B2"/>
    <mergeCell ref="A3:B3"/>
    <mergeCell ref="A16:B16"/>
    <mergeCell ref="A18:B18"/>
    <mergeCell ref="A14:B14"/>
    <mergeCell ref="A15:B15"/>
    <mergeCell ref="A17:B17"/>
    <mergeCell ref="A19:B19"/>
    <mergeCell ref="A21:B21"/>
    <mergeCell ref="A23:B2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lcf76f155ced4ddcb4097134ff3c332f xmlns="0b1112f1-0782-44db-9e9a-6e9dfc392c1a">
      <Terms xmlns="http://schemas.microsoft.com/office/infopath/2007/PartnerControls"/>
    </lcf76f155ced4ddcb4097134ff3c332f>
    <TaxCatchAll xmlns="97e57212-3e02-407f-8b2d-05f7d7f19b15" xsi:nil="true"/>
  </documentManagement>
</p:properties>
</file>

<file path=customXml/item2.xml><?xml version="1.0" encoding="utf-8"?>
<?mso-contentType ?>
<SharedContentType xmlns="Microsoft.SharePoint.Taxonomy.ContentTypeSync" SourceId="b06c99b3-cd83-43e5-b4c1-d62f316c1e3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87B6952AA823EA419A93A8BF69D9FF66" ma:contentTypeVersion="13" ma:contentTypeDescription="Create a new document." ma:contentTypeScope="" ma:versionID="4a0824c8ff738a1d3fc2d5ae33d9870b">
  <xsd:schema xmlns:xsd="http://www.w3.org/2001/XMLSchema" xmlns:xs="http://www.w3.org/2001/XMLSchema" xmlns:p="http://schemas.microsoft.com/office/2006/metadata/properties" xmlns:ns2="97e57212-3e02-407f-8b2d-05f7d7f19b15" xmlns:ns3="0b1112f1-0782-44db-9e9a-6e9dfc392c1a" xmlns:ns4="65483ff6-50c1-49fe-8636-63faeaf6650c" targetNamespace="http://schemas.microsoft.com/office/2006/metadata/properties" ma:root="true" ma:fieldsID="b20e6e483e91eb8a60051385b5f6837e" ns2:_="" ns3:_="" ns4:_="">
    <xsd:import namespace="97e57212-3e02-407f-8b2d-05f7d7f19b15"/>
    <xsd:import namespace="0b1112f1-0782-44db-9e9a-6e9dfc392c1a"/>
    <xsd:import namespace="65483ff6-50c1-49fe-8636-63faeaf6650c"/>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lcf76f155ced4ddcb4097134ff3c332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1c7e46e-d4e0-4432-853e-817bb4b0ff32}" ma:internalName="TaxCatchAll" ma:showField="CatchAllData" ma:web="65483ff6-50c1-49fe-8636-63faeaf665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1c7e46e-d4e0-4432-853e-817bb4b0ff32}" ma:internalName="TaxCatchAllLabel" ma:readOnly="true" ma:showField="CatchAllDataLabel" ma:web="65483ff6-50c1-49fe-8636-63faeaf6650c">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b1112f1-0782-44db-9e9a-6e9dfc392c1a"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483ff6-50c1-49fe-8636-63faeaf6650c"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B3D72-9F5C-4DFF-997E-349EB1425528}">
  <ds:schemaRefs>
    <ds:schemaRef ds:uri="http://schemas.microsoft.com/office/2006/metadata/properties"/>
    <ds:schemaRef ds:uri="http://schemas.microsoft.com/office/infopath/2007/PartnerControls"/>
    <ds:schemaRef ds:uri="9bf079a2-8838-46e4-a25e-754293e27338"/>
    <ds:schemaRef ds:uri="97e57212-3e02-407f-8b2d-05f7d7f19b15"/>
    <ds:schemaRef ds:uri="0b1112f1-0782-44db-9e9a-6e9dfc392c1a"/>
  </ds:schemaRefs>
</ds:datastoreItem>
</file>

<file path=customXml/itemProps2.xml><?xml version="1.0" encoding="utf-8"?>
<ds:datastoreItem xmlns:ds="http://schemas.openxmlformats.org/officeDocument/2006/customXml" ds:itemID="{F9DD6448-D9C8-4113-8687-A14D27B0C595}">
  <ds:schemaRefs>
    <ds:schemaRef ds:uri="Microsoft.SharePoint.Taxonomy.ContentTypeSync"/>
  </ds:schemaRefs>
</ds:datastoreItem>
</file>

<file path=customXml/itemProps3.xml><?xml version="1.0" encoding="utf-8"?>
<ds:datastoreItem xmlns:ds="http://schemas.openxmlformats.org/officeDocument/2006/customXml" ds:itemID="{0AE44177-E3A5-4228-993D-1173E611E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0b1112f1-0782-44db-9e9a-6e9dfc392c1a"/>
    <ds:schemaRef ds:uri="65483ff6-50c1-49fe-8636-63faeaf6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4D2A8B-ABF3-465F-9438-A62A3D2A62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Per IOU (Table 1)_PGE</vt:lpstr>
      <vt:lpstr>Per IOU (Table 2)_SCE</vt:lpstr>
      <vt:lpstr>Per IOU (Table 3)_SDGE</vt:lpstr>
      <vt:lpstr>Per IOU (Table 4)_PacifiCorp</vt:lpstr>
      <vt:lpstr>Per IOU (Table 5)_Liberty</vt:lpstr>
      <vt:lpstr>All IOUs (Table 6)</vt:lpstr>
      <vt:lpstr>Cumulative Costs (Table 7)</vt:lpstr>
      <vt:lpstr>'All IOUs (Table 6)'!Print_Area</vt:lpstr>
      <vt:lpstr>'Cumulative Costs (Table 7)'!Print_Area</vt:lpstr>
      <vt:lpstr>'Per IOU (Table 1)_PGE'!Print_Area</vt:lpstr>
      <vt:lpstr>'Per IOU (Table 2)_SCE'!Print_Area</vt:lpstr>
      <vt:lpstr>'Per IOU (Table 3)_SDGE'!Print_Area</vt:lpstr>
      <vt:lpstr>'Per IOU (Table 4)_PacifiCorp'!Print_Area</vt:lpstr>
      <vt:lpstr>'Per IOU (Table 5)_Liberty'!Print_Area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Tory</dc:creator>
  <cp:keywords/>
  <dc:description/>
  <cp:lastModifiedBy>Lerhaupt, Sarah</cp:lastModifiedBy>
  <cp:revision/>
  <dcterms:created xsi:type="dcterms:W3CDTF">2019-04-22T17:20:11Z</dcterms:created>
  <dcterms:modified xsi:type="dcterms:W3CDTF">2023-01-26T23:42:26Z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0x010100A7703B44AD89084F9B9376F7A91CC3C6</vt:lpwstr>
  </property>
  <property fmtid="{D5CDD505-2E9C-101B-9397-08002B2CF9AE}" pid="3" name="_dlc_DocIdItemGuid">
    <vt:lpwstr>e8ef103b-1254-4c3b-b47d-5a4cbc3eadad</vt:lpwstr>
  </property>
  <property fmtid="{D5CDD505-2E9C-101B-9397-08002B2CF9AE}" pid="4" name="MSIP_Label_af2578ee-155b-4d7a-af96-95fe7c4d21be_Enabled">
    <vt:lpwstr>true</vt:lpwstr>
  </property>
  <property fmtid="{D5CDD505-2E9C-101B-9397-08002B2CF9AE}" pid="5" name="MSIP_Label_af2578ee-155b-4d7a-af96-95fe7c4d21be_SetDate">
    <vt:lpwstr>2022-12-30T17:00:06Z</vt:lpwstr>
  </property>
  <property fmtid="{D5CDD505-2E9C-101B-9397-08002B2CF9AE}" pid="6" name="MSIP_Label_af2578ee-155b-4d7a-af96-95fe7c4d21be_Method">
    <vt:lpwstr>Privileged</vt:lpwstr>
  </property>
  <property fmtid="{D5CDD505-2E9C-101B-9397-08002B2CF9AE}" pid="7" name="MSIP_Label_af2578ee-155b-4d7a-af96-95fe7c4d21be_Name">
    <vt:lpwstr>Public</vt:lpwstr>
  </property>
  <property fmtid="{D5CDD505-2E9C-101B-9397-08002B2CF9AE}" pid="8" name="MSIP_Label_af2578ee-155b-4d7a-af96-95fe7c4d21be_SiteId">
    <vt:lpwstr>44ae661a-ece6-41aa-bc96-7c2c85a08941</vt:lpwstr>
  </property>
  <property fmtid="{D5CDD505-2E9C-101B-9397-08002B2CF9AE}" pid="9" name="MSIP_Label_af2578ee-155b-4d7a-af96-95fe7c4d21be_ActionId">
    <vt:lpwstr>7cdbfc61-8c0e-4fba-b4d2-b75a1855a915</vt:lpwstr>
  </property>
  <property fmtid="{D5CDD505-2E9C-101B-9397-08002B2CF9AE}" pid="10" name="MSIP_Label_af2578ee-155b-4d7a-af96-95fe7c4d21be_ContentBits">
    <vt:lpwstr>3</vt:lpwstr>
  </property>
  <property fmtid="{D5CDD505-2E9C-101B-9397-08002B2CF9AE}" pid="11" name="MediaServiceImageTags">
    <vt:lpwstr/>
  </property>
  <property fmtid="{D5CDD505-2E9C-101B-9397-08002B2CF9AE}" pid="12" name="pgeRecordCategory">
    <vt:lpwstr/>
  </property>
</Properties>
</file>