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.sharepoint.com/teams/reg1/sro/RACR/Shared Documents/Reporting/Rate Tracker/2023/"/>
    </mc:Choice>
  </mc:AlternateContent>
  <xr:revisionPtr revIDLastSave="14" documentId="8_{B36BD6D1-4C3E-446E-9D41-3A3EDF612CCB}" xr6:coauthVersionLast="47" xr6:coauthVersionMax="47" xr10:uidLastSave="{4908EAEF-5842-4BD1-876D-E4B9136FF9BD}"/>
  <bookViews>
    <workbookView xWindow="-20610" yWindow="780" windowWidth="20730" windowHeight="11760" xr2:uid="{1CAA345C-922B-4A49-93B1-EB2063DA7334}"/>
  </bookViews>
  <sheets>
    <sheet name="Selected Data" sheetId="3" r:id="rId1"/>
    <sheet name="Authorized Rev Req" sheetId="1" r:id="rId2"/>
    <sheet name="Incremental Rev Req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'[1]Escalation Rates'!$B$6</definedName>
    <definedName name="_4ColName">SUBSTITUTE(SUBSTITUTE(SUBSTITUTE(SUBSTITUTE(SUBSTITUTE(TRIM(T([2]DATAIN.xls!B1)&amp;"."&amp;T([2]DATAIN.xls!C1)&amp;"."&amp;T([2]DATAIN.xls!D1)&amp;"."&amp;T([2]DATAIN.xls!E1)&amp;"."),"+","and"),"%","pct"),"-",""),"..","."),"&amp;","and")</definedName>
    <definedName name="_FPV1">'[3]#REF'!$N$106:$X$156</definedName>
    <definedName name="_FPV3">'[3]#REF'!$N$160:$X$209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'[3]#REF'!$N$105:$X$154</definedName>
    <definedName name="_SPV3">'[3]#REF'!$N$158:$X$207</definedName>
    <definedName name="Actuals">'[4]Model Inputs'!$H$109</definedName>
    <definedName name="Aflag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'[3]#REF'!$U$1:$AD$48</definedName>
    <definedName name="Balancing_Authority">[5]Choices!$A$2:$A$41</definedName>
    <definedName name="BondsIssued">'[4]Model Inputs'!$H$108</definedName>
    <definedName name="Boolean">[5]Choices!$AG$2:$AG$3</definedName>
    <definedName name="bt_d">'[3]#REF'!$Z$1:$AM$23</definedName>
    <definedName name="Bundled_Unbundled">[5]Choices!$B$2:$B$3</definedName>
    <definedName name="CBond">#REF!</definedName>
    <definedName name="CECRA">#REF!</definedName>
    <definedName name="Construction_Status">[5]Choices!$G$2:$G$5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>#REF!</definedName>
    <definedName name="Country">[5]Choices!$AO$2:$AO$5</definedName>
    <definedName name="CPUC_Approval_Status">[5]Choices!$E$2:$E$8</definedName>
    <definedName name="CREZ">[5]Choices!$F$2:$F$39</definedName>
    <definedName name="CTAC">#REF!</definedName>
    <definedName name="CTRBA">#REF!</definedName>
    <definedName name="DACRS">SUM(#REF!)</definedName>
    <definedName name="Dchoice">#REF!</definedName>
    <definedName name="Delay_Termination_Reason">[5]Choices!$K$2:$K$4</definedName>
    <definedName name="DeliverabilityStatusOptions">[6]Lists!$B$36:$B$37</definedName>
    <definedName name="Distflag">#REF!</definedName>
    <definedName name="Dmdmult">#REF!</definedName>
    <definedName name="EPC_Contract_Status">[5]Choices!$AW$2:$AW$7</definedName>
    <definedName name="F_E">'[3]#REF'!$A$53:$S$100</definedName>
    <definedName name="Facility_Status">[5]Choices!$N$2:$N$7</definedName>
    <definedName name="FAIR">'[3]#REF'!$N$1:$X$49</definedName>
    <definedName name="FBUILD">'[3]#REF'!$N$53:$X$79</definedName>
    <definedName name="FCOMM">'[3]#REF'!$AA$53:$AN$78</definedName>
    <definedName name="FCOMP">'[3]#REF'!$A$106:$K$155</definedName>
    <definedName name="Financing_Status">[5]Choices!$O$2:$O$7</definedName>
    <definedName name="Flat">#REF!</definedName>
    <definedName name="FM">'[3]#REF'!$BB$1</definedName>
    <definedName name="FOPROD">'[3]#REF'!$A$53:$K$102</definedName>
    <definedName name="FSONG2">'[3]#REF'!$A$159:$K$208</definedName>
    <definedName name="FSTEAM">'[3]#REF'!$A$1:$K$49</definedName>
    <definedName name="FT_D">'[3]#REF'!$AA$1:$AP$26</definedName>
    <definedName name="gsur">'[7]Tariff G-SUR'!$A$1:$I$25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LineLoss">'[8]Line Losses and Various Inputs'!$B$4</definedName>
    <definedName name="LocalAreaOptions">[9]Lists!$B$11:$B$21</definedName>
    <definedName name="LOLD">1</definedName>
    <definedName name="LOLD_Table">7</definedName>
    <definedName name="Mflag">#REF!</definedName>
    <definedName name="NCORE_U">#REF!</definedName>
    <definedName name="ND">[10]Detail!$B$92</definedName>
    <definedName name="Out_Start_Date">[11]Parameters!$F$15</definedName>
    <definedName name="Out_Term_Date">[11]Parameters!$F$16</definedName>
    <definedName name="Overall_Project_Status">[5]Choices!$T$2:$T$6</definedName>
    <definedName name="Party_that_Terminated_Contract">[5]Choices!$AY$2:$AY$4</definedName>
    <definedName name="Path26DesignationOptions">[6]Lists!$B$28:$B$29</definedName>
    <definedName name="PBond">#REF!</definedName>
    <definedName name="PCC_Classification">[5]Choices!$U$2:$U$5</definedName>
    <definedName name="PECRA">#REF!</definedName>
    <definedName name="Print_All_Tariff">'[7]Tariff G-SUR'!$A$1:$I$25</definedName>
    <definedName name="_xlnm.Print_Area" localSheetId="2">'Incremental Rev Req'!$A$1:$N$130</definedName>
    <definedName name="Program_Origination">[5]Choices!$I$2:$I$13</definedName>
    <definedName name="RAM_Auction_Round">[5]Choices!$AX$2:$AX$6</definedName>
    <definedName name="record1">[12]MACRO1.XLM!$A$1</definedName>
    <definedName name="Record2">[12]MACRO1.XLM!$A$17</definedName>
    <definedName name="Reporting_LSE">[5]Choices!$J$2:$J$5</definedName>
    <definedName name="Resource_Designation">[13]Lists!$A$6:$A$8</definedName>
    <definedName name="SAIR">'[3]#REF'!$N$1:$X$49</definedName>
    <definedName name="SAPBEXhrIndnt" hidden="1">"Wide"</definedName>
    <definedName name="SAPsysID" hidden="1">"708C5W7SBKP804JT78WJ0JNKI"</definedName>
    <definedName name="SAPwbID" hidden="1">"ARS"</definedName>
    <definedName name="SBUILD">'[3]#REF'!$N$53:$X$79</definedName>
    <definedName name="SchedulingID">'[14]ID and Local Area'!$A$4:$A$667</definedName>
    <definedName name="SCOMM">'[3]#REF'!$AA$53:$AN$78</definedName>
    <definedName name="SCOMP">'[3]#REF'!$A$105:$K$154</definedName>
    <definedName name="sds">[6]Lists!$B$11:$B$21</definedName>
    <definedName name="Season">'[7]Tariff G-CP'!$C$6</definedName>
    <definedName name="Sflag">#REF!</definedName>
    <definedName name="SM">'[3]#REF'!$BB$1</definedName>
    <definedName name="SOPROD">'[3]#REF'!$A$53:$K$102</definedName>
    <definedName name="SSONG2">'[3]#REF'!$A$158:$K$207</definedName>
    <definedName name="SSTEAM">'[3]#REF'!$A$1:$K$49</definedName>
    <definedName name="ST_D">'[3]#REF'!$AA$1:$AP$26</definedName>
    <definedName name="Status_of_Facility_Study___Phase_II_Study">[5]Choices!$AA$2:$AA$10</definedName>
    <definedName name="Status_of_Feasibility_Study">[5]Choices!$AB$2:$AB$10</definedName>
    <definedName name="Status_of_Interconnection_Agreement">[5]Choices!$Q$2:$Q$22</definedName>
    <definedName name="Status_of_System_Impact_Study___Phase_I_Study">[5]Choices!$AC$2:$AC$10</definedName>
    <definedName name="STEAM">'[3]#REF'!$A$1:$S$50</definedName>
    <definedName name="TAC">[10]Detail!$B$115</definedName>
    <definedName name="TACCalcOptions">[15]Lists!$B$32:$B$34</definedName>
    <definedName name="Technology_SubType">[5]Choices!$AV$2:$AV$8</definedName>
    <definedName name="Technology_Type">[5]Choices!$AD$2:$AD$19</definedName>
    <definedName name="TRBA">[10]Detail!$B$121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3" l="1"/>
  <c r="Q34" i="3"/>
  <c r="Q33" i="3"/>
  <c r="Q32" i="3"/>
  <c r="Q31" i="3"/>
  <c r="Q30" i="3"/>
  <c r="Q27" i="3"/>
  <c r="D27" i="3"/>
  <c r="C27" i="3"/>
  <c r="Q26" i="3"/>
  <c r="D26" i="3"/>
  <c r="C26" i="3"/>
  <c r="Q25" i="3"/>
  <c r="D25" i="3"/>
  <c r="C25" i="3"/>
  <c r="Q24" i="3"/>
  <c r="D24" i="3"/>
  <c r="C24" i="3"/>
  <c r="Q23" i="3"/>
  <c r="D23" i="3"/>
  <c r="C23" i="3"/>
  <c r="Q22" i="3"/>
  <c r="D22" i="3"/>
  <c r="C22" i="3"/>
  <c r="Q15" i="3"/>
  <c r="D15" i="3"/>
  <c r="C15" i="3"/>
  <c r="Q14" i="3"/>
  <c r="D14" i="3"/>
  <c r="C14" i="3"/>
  <c r="Q13" i="3"/>
  <c r="D13" i="3"/>
  <c r="C13" i="3"/>
  <c r="Q12" i="3"/>
  <c r="D12" i="3"/>
  <c r="C12" i="3"/>
  <c r="Q11" i="3"/>
  <c r="D11" i="3"/>
  <c r="C11" i="3"/>
  <c r="Q10" i="3"/>
  <c r="D10" i="3"/>
  <c r="C10" i="3"/>
  <c r="Q9" i="3"/>
  <c r="D9" i="3"/>
  <c r="C9" i="3"/>
  <c r="Q5" i="3"/>
  <c r="Q6" i="3"/>
  <c r="K129" i="2"/>
  <c r="J129" i="2"/>
  <c r="F128" i="2"/>
  <c r="S122" i="2"/>
  <c r="R122" i="2"/>
  <c r="Q122" i="2"/>
  <c r="P122" i="2"/>
  <c r="O122" i="2"/>
  <c r="N122" i="2"/>
  <c r="M122" i="2"/>
  <c r="D122" i="2"/>
  <c r="S121" i="2"/>
  <c r="R121" i="2"/>
  <c r="Q121" i="2"/>
  <c r="P121" i="2"/>
  <c r="O121" i="2"/>
  <c r="N121" i="2"/>
  <c r="M121" i="2"/>
  <c r="D121" i="2"/>
  <c r="S120" i="2"/>
  <c r="R120" i="2"/>
  <c r="Q120" i="2"/>
  <c r="P120" i="2"/>
  <c r="O120" i="2"/>
  <c r="N120" i="2"/>
  <c r="M120" i="2"/>
  <c r="D120" i="2"/>
  <c r="S119" i="2"/>
  <c r="M119" i="2"/>
  <c r="H119" i="2"/>
  <c r="G119" i="2"/>
  <c r="D119" i="2"/>
  <c r="S118" i="2"/>
  <c r="M118" i="2"/>
  <c r="H118" i="2"/>
  <c r="I118" i="2"/>
  <c r="G118" i="2"/>
  <c r="D118" i="2"/>
  <c r="S117" i="2"/>
  <c r="M117" i="2"/>
  <c r="G117" i="2"/>
  <c r="H117" i="2"/>
  <c r="S116" i="2"/>
  <c r="N116" i="2"/>
  <c r="M116" i="2"/>
  <c r="D116" i="2"/>
  <c r="S115" i="2"/>
  <c r="R115" i="2"/>
  <c r="Q115" i="2"/>
  <c r="P115" i="2"/>
  <c r="O115" i="2"/>
  <c r="N115" i="2"/>
  <c r="M115" i="2"/>
  <c r="D115" i="2"/>
  <c r="S114" i="2"/>
  <c r="R114" i="2"/>
  <c r="Q114" i="2"/>
  <c r="P114" i="2"/>
  <c r="O114" i="2"/>
  <c r="N114" i="2"/>
  <c r="M114" i="2"/>
  <c r="D114" i="2"/>
  <c r="S113" i="2"/>
  <c r="R113" i="2"/>
  <c r="Q113" i="2"/>
  <c r="P113" i="2"/>
  <c r="O113" i="2"/>
  <c r="N113" i="2"/>
  <c r="M113" i="2"/>
  <c r="D113" i="2"/>
  <c r="S112" i="2"/>
  <c r="R112" i="2"/>
  <c r="Q112" i="2"/>
  <c r="P112" i="2"/>
  <c r="O112" i="2"/>
  <c r="N112" i="2"/>
  <c r="M112" i="2"/>
  <c r="D112" i="2"/>
  <c r="S111" i="2"/>
  <c r="R111" i="2"/>
  <c r="Q111" i="2"/>
  <c r="P111" i="2"/>
  <c r="O111" i="2"/>
  <c r="N111" i="2"/>
  <c r="M111" i="2"/>
  <c r="D111" i="2"/>
  <c r="S110" i="2"/>
  <c r="M110" i="2"/>
  <c r="D110" i="2"/>
  <c r="S109" i="2"/>
  <c r="N109" i="2"/>
  <c r="M109" i="2"/>
  <c r="K109" i="2"/>
  <c r="R109" i="2"/>
  <c r="J109" i="2"/>
  <c r="Q109" i="2"/>
  <c r="I109" i="2"/>
  <c r="P109" i="2"/>
  <c r="H109" i="2"/>
  <c r="O109" i="2"/>
  <c r="G109" i="2"/>
  <c r="D109" i="2"/>
  <c r="S108" i="2"/>
  <c r="M108" i="2"/>
  <c r="K108" i="2"/>
  <c r="J108" i="2"/>
  <c r="I108" i="2"/>
  <c r="P108" i="2"/>
  <c r="H108" i="2"/>
  <c r="O108" i="2"/>
  <c r="G108" i="2"/>
  <c r="S107" i="2"/>
  <c r="M107" i="2"/>
  <c r="K107" i="2"/>
  <c r="J107" i="2"/>
  <c r="I107" i="2"/>
  <c r="H107" i="2"/>
  <c r="O107" i="2"/>
  <c r="G107" i="2"/>
  <c r="D107" i="2"/>
  <c r="S106" i="2"/>
  <c r="M106" i="2"/>
  <c r="K106" i="2"/>
  <c r="J106" i="2"/>
  <c r="I106" i="2"/>
  <c r="H106" i="2"/>
  <c r="G106" i="2"/>
  <c r="N106" i="2"/>
  <c r="D106" i="2"/>
  <c r="S105" i="2"/>
  <c r="M105" i="2"/>
  <c r="K105" i="2"/>
  <c r="J105" i="2"/>
  <c r="I105" i="2"/>
  <c r="H105" i="2"/>
  <c r="G105" i="2"/>
  <c r="D105" i="2"/>
  <c r="S104" i="2"/>
  <c r="M104" i="2"/>
  <c r="K104" i="2"/>
  <c r="J104" i="2"/>
  <c r="I104" i="2"/>
  <c r="H104" i="2"/>
  <c r="G104" i="2"/>
  <c r="D104" i="2"/>
  <c r="S103" i="2"/>
  <c r="M103" i="2"/>
  <c r="K103" i="2"/>
  <c r="J103" i="2"/>
  <c r="I103" i="2"/>
  <c r="H103" i="2"/>
  <c r="G103" i="2"/>
  <c r="D103" i="2"/>
  <c r="S102" i="2"/>
  <c r="O102" i="2"/>
  <c r="M102" i="2"/>
  <c r="K102" i="2"/>
  <c r="J102" i="2"/>
  <c r="I102" i="2"/>
  <c r="P102" i="2"/>
  <c r="H102" i="2"/>
  <c r="G102" i="2"/>
  <c r="D102" i="2"/>
  <c r="S101" i="2"/>
  <c r="M101" i="2"/>
  <c r="K101" i="2"/>
  <c r="J101" i="2"/>
  <c r="I101" i="2"/>
  <c r="H101" i="2"/>
  <c r="G101" i="2"/>
  <c r="D101" i="2"/>
  <c r="S100" i="2"/>
  <c r="M100" i="2"/>
  <c r="K100" i="2"/>
  <c r="J100" i="2"/>
  <c r="I100" i="2"/>
  <c r="P100" i="2"/>
  <c r="H100" i="2"/>
  <c r="G100" i="2"/>
  <c r="S99" i="2"/>
  <c r="R99" i="2"/>
  <c r="Q99" i="2"/>
  <c r="N99" i="2"/>
  <c r="M99" i="2"/>
  <c r="H99" i="2"/>
  <c r="I129" i="2"/>
  <c r="D99" i="2"/>
  <c r="S98" i="2"/>
  <c r="R98" i="2"/>
  <c r="Q98" i="2"/>
  <c r="P98" i="2"/>
  <c r="N98" i="2"/>
  <c r="M98" i="2"/>
  <c r="D98" i="2"/>
  <c r="S97" i="2"/>
  <c r="R97" i="2"/>
  <c r="Q97" i="2"/>
  <c r="P97" i="2"/>
  <c r="N97" i="2"/>
  <c r="M97" i="2"/>
  <c r="D97" i="2"/>
  <c r="S96" i="2"/>
  <c r="M96" i="2"/>
  <c r="H96" i="2"/>
  <c r="O99" i="2"/>
  <c r="D96" i="2"/>
  <c r="S95" i="2"/>
  <c r="M95" i="2"/>
  <c r="H95" i="2"/>
  <c r="D95" i="2"/>
  <c r="S94" i="2"/>
  <c r="M94" i="2"/>
  <c r="I94" i="2"/>
  <c r="H94" i="2"/>
  <c r="O97" i="2"/>
  <c r="D94" i="2"/>
  <c r="D87" i="2"/>
  <c r="F87" i="2"/>
  <c r="C85" i="2"/>
  <c r="D84" i="2"/>
  <c r="F84" i="2"/>
  <c r="G84" i="2"/>
  <c r="H84" i="2"/>
  <c r="I84" i="2"/>
  <c r="J84" i="2"/>
  <c r="K84" i="2"/>
  <c r="C84" i="2"/>
  <c r="D83" i="2"/>
  <c r="F83" i="2"/>
  <c r="G83" i="2"/>
  <c r="H83" i="2"/>
  <c r="C83" i="2"/>
  <c r="F82" i="2"/>
  <c r="G82" i="2"/>
  <c r="W19" i="2"/>
  <c r="D82" i="2"/>
  <c r="C82" i="2"/>
  <c r="H81" i="2"/>
  <c r="I81" i="2"/>
  <c r="J81" i="2"/>
  <c r="K81" i="2"/>
  <c r="F81" i="2"/>
  <c r="V18" i="2"/>
  <c r="D81" i="2"/>
  <c r="G81" i="2"/>
  <c r="C81" i="2"/>
  <c r="H80" i="2"/>
  <c r="D80" i="2"/>
  <c r="C80" i="2"/>
  <c r="D77" i="2"/>
  <c r="F77" i="2"/>
  <c r="G77" i="2"/>
  <c r="C77" i="2"/>
  <c r="G76" i="2"/>
  <c r="H76" i="2"/>
  <c r="D76" i="2"/>
  <c r="F76" i="2"/>
  <c r="C76" i="2"/>
  <c r="D75" i="2"/>
  <c r="F75" i="2"/>
  <c r="G75" i="2"/>
  <c r="H75" i="2"/>
  <c r="I75" i="2"/>
  <c r="J75" i="2"/>
  <c r="K75" i="2"/>
  <c r="K74" i="2"/>
  <c r="J74" i="2"/>
  <c r="I74" i="2"/>
  <c r="H74" i="2"/>
  <c r="G74" i="2"/>
  <c r="D74" i="2"/>
  <c r="F74" i="2"/>
  <c r="C74" i="2"/>
  <c r="D73" i="2"/>
  <c r="F73" i="2"/>
  <c r="C73" i="2"/>
  <c r="D71" i="2"/>
  <c r="F71" i="2"/>
  <c r="C71" i="2"/>
  <c r="D70" i="2"/>
  <c r="F70" i="2"/>
  <c r="C70" i="2"/>
  <c r="D69" i="2"/>
  <c r="F69" i="2"/>
  <c r="C69" i="2"/>
  <c r="F68" i="2"/>
  <c r="G68" i="2"/>
  <c r="D68" i="2"/>
  <c r="C68" i="2"/>
  <c r="D67" i="2"/>
  <c r="F67" i="2"/>
  <c r="G67" i="2"/>
  <c r="H67" i="2"/>
  <c r="C67" i="2"/>
  <c r="F66" i="2"/>
  <c r="D66" i="2"/>
  <c r="C66" i="2"/>
  <c r="G65" i="2"/>
  <c r="C65" i="2"/>
  <c r="D64" i="2"/>
  <c r="F64" i="2"/>
  <c r="C64" i="2"/>
  <c r="D63" i="2"/>
  <c r="F63" i="2"/>
  <c r="C63" i="2"/>
  <c r="D62" i="2"/>
  <c r="F62" i="2"/>
  <c r="G62" i="2"/>
  <c r="H62" i="2"/>
  <c r="C62" i="2"/>
  <c r="D61" i="2"/>
  <c r="F61" i="2"/>
  <c r="G61" i="2"/>
  <c r="H61" i="2"/>
  <c r="C61" i="2"/>
  <c r="D60" i="2"/>
  <c r="F60" i="2"/>
  <c r="G60" i="2"/>
  <c r="C60" i="2"/>
  <c r="A57" i="2"/>
  <c r="C57" i="2"/>
  <c r="D56" i="2"/>
  <c r="F56" i="2"/>
  <c r="G56" i="2"/>
  <c r="H56" i="2"/>
  <c r="I56" i="2"/>
  <c r="J56" i="2"/>
  <c r="K56" i="2"/>
  <c r="C56" i="2"/>
  <c r="F55" i="2"/>
  <c r="G55" i="2"/>
  <c r="D55" i="2"/>
  <c r="C55" i="2"/>
  <c r="A54" i="2"/>
  <c r="C54" i="2"/>
  <c r="D53" i="2"/>
  <c r="F53" i="2"/>
  <c r="C53" i="2"/>
  <c r="D52" i="2"/>
  <c r="F52" i="2"/>
  <c r="C52" i="2"/>
  <c r="C51" i="2"/>
  <c r="A51" i="2"/>
  <c r="G50" i="2"/>
  <c r="H50" i="2"/>
  <c r="I50" i="2"/>
  <c r="J50" i="2"/>
  <c r="K50" i="2"/>
  <c r="D50" i="2"/>
  <c r="F50" i="2"/>
  <c r="C50" i="2"/>
  <c r="D49" i="2"/>
  <c r="F49" i="2"/>
  <c r="C49" i="2"/>
  <c r="D48" i="2"/>
  <c r="F48" i="2"/>
  <c r="C48" i="2"/>
  <c r="F47" i="2"/>
  <c r="G47" i="2"/>
  <c r="D47" i="2"/>
  <c r="C47" i="2"/>
  <c r="D46" i="2"/>
  <c r="F46" i="2"/>
  <c r="C46" i="2"/>
  <c r="I45" i="2"/>
  <c r="J45" i="2"/>
  <c r="K45" i="2"/>
  <c r="H45" i="2"/>
  <c r="D45" i="2"/>
  <c r="F45" i="2"/>
  <c r="C45" i="2"/>
  <c r="H44" i="2"/>
  <c r="I44" i="2"/>
  <c r="J44" i="2"/>
  <c r="K44" i="2"/>
  <c r="D44" i="2"/>
  <c r="F44" i="2"/>
  <c r="C44" i="2"/>
  <c r="H43" i="2"/>
  <c r="I43" i="2"/>
  <c r="J43" i="2"/>
  <c r="K43" i="2"/>
  <c r="D43" i="2"/>
  <c r="F43" i="2"/>
  <c r="C43" i="2"/>
  <c r="F42" i="2"/>
  <c r="D42" i="2"/>
  <c r="C42" i="2"/>
  <c r="D41" i="2"/>
  <c r="F41" i="2"/>
  <c r="C41" i="2"/>
  <c r="D40" i="2"/>
  <c r="F40" i="2"/>
  <c r="C40" i="2"/>
  <c r="C39" i="2"/>
  <c r="D38" i="2"/>
  <c r="F38" i="2"/>
  <c r="C38" i="2"/>
  <c r="D37" i="2"/>
  <c r="F37" i="2"/>
  <c r="C37" i="2"/>
  <c r="D36" i="2"/>
  <c r="F36" i="2"/>
  <c r="C36" i="2"/>
  <c r="F35" i="2"/>
  <c r="D35" i="2"/>
  <c r="C35" i="2"/>
  <c r="D34" i="2"/>
  <c r="F34" i="2"/>
  <c r="G34" i="2"/>
  <c r="H34" i="2"/>
  <c r="I34" i="2"/>
  <c r="J34" i="2"/>
  <c r="K34" i="2"/>
  <c r="C34" i="2"/>
  <c r="C31" i="2"/>
  <c r="C33" i="2"/>
  <c r="H32" i="2"/>
  <c r="I32" i="2"/>
  <c r="J32" i="2"/>
  <c r="K32" i="2"/>
  <c r="F32" i="2"/>
  <c r="D32" i="2"/>
  <c r="C32" i="2"/>
  <c r="H31" i="2"/>
  <c r="I31" i="2"/>
  <c r="J31" i="2"/>
  <c r="K31" i="2"/>
  <c r="D31" i="2"/>
  <c r="F31" i="2"/>
  <c r="D30" i="2"/>
  <c r="F30" i="2"/>
  <c r="D29" i="2"/>
  <c r="F29" i="2"/>
  <c r="D28" i="2"/>
  <c r="F28" i="2"/>
  <c r="D27" i="2"/>
  <c r="F27" i="2"/>
  <c r="H26" i="2"/>
  <c r="O110" i="2"/>
  <c r="D26" i="2"/>
  <c r="F26" i="2"/>
  <c r="C26" i="2"/>
  <c r="D25" i="2"/>
  <c r="F25" i="2"/>
  <c r="G25" i="2"/>
  <c r="H25" i="2"/>
  <c r="C25" i="2"/>
  <c r="D24" i="2"/>
  <c r="F24" i="2"/>
  <c r="G24" i="2"/>
  <c r="H24" i="2"/>
  <c r="I24" i="2"/>
  <c r="J24" i="2"/>
  <c r="K24" i="2"/>
  <c r="C24" i="2"/>
  <c r="H23" i="2"/>
  <c r="I23" i="2"/>
  <c r="J23" i="2"/>
  <c r="K23" i="2"/>
  <c r="D23" i="2"/>
  <c r="F23" i="2"/>
  <c r="C23" i="2"/>
  <c r="H22" i="2"/>
  <c r="I22" i="2"/>
  <c r="J22" i="2"/>
  <c r="K22" i="2"/>
  <c r="D22" i="2"/>
  <c r="F22" i="2"/>
  <c r="C22" i="2"/>
  <c r="D21" i="2"/>
  <c r="F21" i="2"/>
  <c r="C21" i="2"/>
  <c r="F20" i="2"/>
  <c r="D20" i="2"/>
  <c r="C20" i="2"/>
  <c r="V19" i="2"/>
  <c r="D19" i="2"/>
  <c r="F19" i="2"/>
  <c r="C19" i="2"/>
  <c r="W18" i="2"/>
  <c r="F18" i="2"/>
  <c r="C18" i="2"/>
  <c r="AA17" i="2"/>
  <c r="Z17" i="2"/>
  <c r="Y17" i="2"/>
  <c r="X17" i="2"/>
  <c r="W17" i="2"/>
  <c r="V17" i="2"/>
  <c r="H17" i="2"/>
  <c r="I17" i="2"/>
  <c r="J17" i="2"/>
  <c r="K17" i="2"/>
  <c r="D17" i="2"/>
  <c r="F17" i="2"/>
  <c r="C17" i="2"/>
  <c r="D16" i="2"/>
  <c r="F16" i="2"/>
  <c r="G16" i="2"/>
  <c r="H16" i="2"/>
  <c r="I16" i="2"/>
  <c r="J16" i="2"/>
  <c r="K16" i="2"/>
  <c r="C16" i="2"/>
  <c r="F15" i="2"/>
  <c r="D15" i="2"/>
  <c r="C15" i="2"/>
  <c r="AA14" i="2"/>
  <c r="Z14" i="2"/>
  <c r="Y14" i="2"/>
  <c r="X14" i="2"/>
  <c r="X96" i="2"/>
  <c r="W14" i="2"/>
  <c r="V14" i="2"/>
  <c r="D14" i="2"/>
  <c r="F14" i="2"/>
  <c r="V11" i="2"/>
  <c r="C14" i="2"/>
  <c r="D13" i="2"/>
  <c r="F13" i="2"/>
  <c r="C13" i="2"/>
  <c r="C12" i="2"/>
  <c r="D11" i="2"/>
  <c r="F11" i="2"/>
  <c r="G11" i="2"/>
  <c r="W11" i="2"/>
  <c r="C11" i="2"/>
  <c r="D10" i="2"/>
  <c r="C10" i="2"/>
  <c r="B6" i="2"/>
  <c r="I98" i="1"/>
  <c r="I99" i="1"/>
  <c r="I100" i="1"/>
  <c r="D98" i="1"/>
  <c r="D99" i="1"/>
  <c r="I96" i="1"/>
  <c r="H96" i="1"/>
  <c r="D96" i="1"/>
  <c r="J95" i="1"/>
  <c r="E95" i="1"/>
  <c r="F94" i="1"/>
  <c r="G94" i="1"/>
  <c r="E94" i="1"/>
  <c r="E93" i="1"/>
  <c r="I87" i="1"/>
  <c r="H87" i="1"/>
  <c r="G87" i="1"/>
  <c r="F87" i="1"/>
  <c r="E87" i="1"/>
  <c r="D87" i="1"/>
  <c r="J71" i="1"/>
  <c r="D65" i="2"/>
  <c r="I64" i="1"/>
  <c r="H64" i="1"/>
  <c r="G64" i="1"/>
  <c r="F64" i="1"/>
  <c r="E64" i="1"/>
  <c r="D64" i="1"/>
  <c r="J62" i="1"/>
  <c r="D57" i="2"/>
  <c r="F57" i="2"/>
  <c r="J59" i="1"/>
  <c r="D54" i="2"/>
  <c r="F54" i="2"/>
  <c r="J55" i="1"/>
  <c r="D51" i="2"/>
  <c r="F51" i="2"/>
  <c r="G51" i="2"/>
  <c r="L39" i="1"/>
  <c r="J39" i="1"/>
  <c r="D39" i="2"/>
  <c r="F39" i="2"/>
  <c r="J32" i="1"/>
  <c r="D33" i="2"/>
  <c r="F33" i="2"/>
  <c r="G33" i="2"/>
  <c r="J11" i="1"/>
  <c r="D12" i="2"/>
  <c r="F12" i="2"/>
  <c r="AA99" i="2"/>
  <c r="Z96" i="2"/>
  <c r="V93" i="2"/>
  <c r="V100" i="2"/>
  <c r="Y99" i="2"/>
  <c r="Y96" i="2"/>
  <c r="Z99" i="2"/>
  <c r="V101" i="2"/>
  <c r="N107" i="2"/>
  <c r="V21" i="2"/>
  <c r="V103" i="2"/>
  <c r="G48" i="2"/>
  <c r="W101" i="2"/>
  <c r="P107" i="2"/>
  <c r="V99" i="2"/>
  <c r="Q107" i="2"/>
  <c r="W100" i="2"/>
  <c r="R107" i="2"/>
  <c r="V96" i="2"/>
  <c r="W99" i="2"/>
  <c r="W96" i="2"/>
  <c r="X99" i="2"/>
  <c r="I61" i="2"/>
  <c r="J61" i="2"/>
  <c r="K61" i="2"/>
  <c r="R118" i="2"/>
  <c r="O118" i="2"/>
  <c r="O119" i="2"/>
  <c r="I62" i="2"/>
  <c r="V12" i="2"/>
  <c r="V94" i="2"/>
  <c r="G12" i="2"/>
  <c r="E98" i="1"/>
  <c r="E99" i="1"/>
  <c r="G27" i="2"/>
  <c r="V13" i="2"/>
  <c r="V95" i="2"/>
  <c r="J118" i="2"/>
  <c r="Q118" i="2"/>
  <c r="P118" i="2"/>
  <c r="E96" i="1"/>
  <c r="F93" i="1"/>
  <c r="AA96" i="2"/>
  <c r="V15" i="2"/>
  <c r="V97" i="2"/>
  <c r="G28" i="2"/>
  <c r="H55" i="2"/>
  <c r="I80" i="2"/>
  <c r="X18" i="2"/>
  <c r="X100" i="2"/>
  <c r="H82" i="2"/>
  <c r="D100" i="2"/>
  <c r="D128" i="2"/>
  <c r="N100" i="2"/>
  <c r="G128" i="2"/>
  <c r="P105" i="2"/>
  <c r="G57" i="2"/>
  <c r="H57" i="2"/>
  <c r="I57" i="2"/>
  <c r="J57" i="2"/>
  <c r="K57" i="2"/>
  <c r="N105" i="2"/>
  <c r="G29" i="2"/>
  <c r="H29" i="2"/>
  <c r="I29" i="2"/>
  <c r="N117" i="2"/>
  <c r="H60" i="2"/>
  <c r="I60" i="2"/>
  <c r="J60" i="2"/>
  <c r="K60" i="2"/>
  <c r="R117" i="2"/>
  <c r="O100" i="2"/>
  <c r="O106" i="2"/>
  <c r="D108" i="2"/>
  <c r="N108" i="2"/>
  <c r="G30" i="2"/>
  <c r="V16" i="2"/>
  <c r="V98" i="2"/>
  <c r="J94" i="2"/>
  <c r="O101" i="2"/>
  <c r="I117" i="2"/>
  <c r="F10" i="2"/>
  <c r="H11" i="2"/>
  <c r="O95" i="2"/>
  <c r="N95" i="2"/>
  <c r="W93" i="2"/>
  <c r="I25" i="2"/>
  <c r="J25" i="2"/>
  <c r="P101" i="2"/>
  <c r="M128" i="2"/>
  <c r="Q100" i="2"/>
  <c r="N103" i="2"/>
  <c r="N118" i="2"/>
  <c r="H98" i="1"/>
  <c r="H99" i="1"/>
  <c r="I83" i="2"/>
  <c r="V22" i="2"/>
  <c r="V104" i="2"/>
  <c r="G87" i="2"/>
  <c r="R100" i="2"/>
  <c r="Q108" i="2"/>
  <c r="D85" i="2"/>
  <c r="F85" i="2"/>
  <c r="J96" i="1"/>
  <c r="J64" i="1"/>
  <c r="J98" i="1"/>
  <c r="J87" i="1"/>
  <c r="N104" i="2"/>
  <c r="R108" i="2"/>
  <c r="H48" i="2"/>
  <c r="N101" i="2"/>
  <c r="N119" i="2"/>
  <c r="I95" i="2"/>
  <c r="H128" i="2"/>
  <c r="N110" i="2"/>
  <c r="I26" i="2"/>
  <c r="I96" i="2"/>
  <c r="N102" i="2"/>
  <c r="H129" i="2"/>
  <c r="O98" i="2"/>
  <c r="P99" i="2"/>
  <c r="D117" i="2"/>
  <c r="C27" i="2"/>
  <c r="C28" i="2"/>
  <c r="C29" i="2"/>
  <c r="C30" i="2"/>
  <c r="D86" i="2"/>
  <c r="D88" i="2"/>
  <c r="I128" i="2"/>
  <c r="O117" i="2"/>
  <c r="Q101" i="2"/>
  <c r="W21" i="2"/>
  <c r="W103" i="2"/>
  <c r="J99" i="1"/>
  <c r="J100" i="1"/>
  <c r="B5" i="2"/>
  <c r="D89" i="2"/>
  <c r="K94" i="2"/>
  <c r="X21" i="2"/>
  <c r="X103" i="2"/>
  <c r="I55" i="2"/>
  <c r="F86" i="2"/>
  <c r="F88" i="2"/>
  <c r="V10" i="2"/>
  <c r="G10" i="2"/>
  <c r="W15" i="2"/>
  <c r="W97" i="2"/>
  <c r="O104" i="2"/>
  <c r="H28" i="2"/>
  <c r="O105" i="2"/>
  <c r="H12" i="2"/>
  <c r="W12" i="2"/>
  <c r="N96" i="2"/>
  <c r="M129" i="2"/>
  <c r="P117" i="2"/>
  <c r="J117" i="2"/>
  <c r="Q117" i="2"/>
  <c r="P119" i="2"/>
  <c r="J62" i="2"/>
  <c r="J83" i="2"/>
  <c r="J29" i="2"/>
  <c r="Q105" i="2"/>
  <c r="F96" i="1"/>
  <c r="F98" i="1"/>
  <c r="F99" i="1"/>
  <c r="G93" i="1"/>
  <c r="G96" i="1"/>
  <c r="G98" i="1"/>
  <c r="G99" i="1"/>
  <c r="J96" i="2"/>
  <c r="H87" i="2"/>
  <c r="W22" i="2"/>
  <c r="W104" i="2"/>
  <c r="P110" i="2"/>
  <c r="J26" i="2"/>
  <c r="H27" i="2"/>
  <c r="W13" i="2"/>
  <c r="W95" i="2"/>
  <c r="O103" i="2"/>
  <c r="G85" i="2"/>
  <c r="V20" i="2"/>
  <c r="V102" i="2"/>
  <c r="H30" i="2"/>
  <c r="W16" i="2"/>
  <c r="W98" i="2"/>
  <c r="K25" i="2"/>
  <c r="R101" i="2"/>
  <c r="X19" i="2"/>
  <c r="X101" i="2"/>
  <c r="I82" i="2"/>
  <c r="J95" i="2"/>
  <c r="Q102" i="2"/>
  <c r="X11" i="2"/>
  <c r="X93" i="2"/>
  <c r="I11" i="2"/>
  <c r="P95" i="2"/>
  <c r="J80" i="2"/>
  <c r="Y18" i="2"/>
  <c r="Y100" i="2"/>
  <c r="W94" i="2"/>
  <c r="I87" i="2"/>
  <c r="X22" i="2"/>
  <c r="X104" i="2"/>
  <c r="K95" i="2"/>
  <c r="K128" i="2"/>
  <c r="Y21" i="2"/>
  <c r="Y103" i="2"/>
  <c r="J55" i="2"/>
  <c r="Q119" i="2"/>
  <c r="K62" i="2"/>
  <c r="R119" i="2"/>
  <c r="K96" i="2"/>
  <c r="X15" i="2"/>
  <c r="X97" i="2"/>
  <c r="I28" i="2"/>
  <c r="P104" i="2"/>
  <c r="K80" i="2"/>
  <c r="AA18" i="2"/>
  <c r="AA100" i="2"/>
  <c r="Z18" i="2"/>
  <c r="Z100" i="2"/>
  <c r="I27" i="2"/>
  <c r="X13" i="2"/>
  <c r="X95" i="2"/>
  <c r="P103" i="2"/>
  <c r="J128" i="2"/>
  <c r="Y11" i="2"/>
  <c r="Y93" i="2"/>
  <c r="J11" i="2"/>
  <c r="Q95" i="2"/>
  <c r="Q110" i="2"/>
  <c r="K26" i="2"/>
  <c r="R110" i="2"/>
  <c r="R102" i="2"/>
  <c r="G86" i="2"/>
  <c r="G88" i="2"/>
  <c r="N94" i="2"/>
  <c r="N128" i="2"/>
  <c r="H10" i="2"/>
  <c r="W10" i="2"/>
  <c r="H85" i="2"/>
  <c r="W20" i="2"/>
  <c r="W102" i="2"/>
  <c r="I12" i="2"/>
  <c r="X12" i="2"/>
  <c r="O96" i="2"/>
  <c r="Y19" i="2"/>
  <c r="Y101" i="2"/>
  <c r="J82" i="2"/>
  <c r="I30" i="2"/>
  <c r="X16" i="2"/>
  <c r="X98" i="2"/>
  <c r="P106" i="2"/>
  <c r="K29" i="2"/>
  <c r="R105" i="2"/>
  <c r="V23" i="2"/>
  <c r="V92" i="2"/>
  <c r="V105" i="2"/>
  <c r="K83" i="2"/>
  <c r="V106" i="2"/>
  <c r="J12" i="2"/>
  <c r="Y12" i="2"/>
  <c r="Y94" i="2"/>
  <c r="P96" i="2"/>
  <c r="I85" i="2"/>
  <c r="X20" i="2"/>
  <c r="X102" i="2"/>
  <c r="Z11" i="2"/>
  <c r="Z93" i="2"/>
  <c r="K11" i="2"/>
  <c r="AA11" i="2"/>
  <c r="W23" i="2"/>
  <c r="W92" i="2"/>
  <c r="W105" i="2"/>
  <c r="W106" i="2"/>
  <c r="Z21" i="2"/>
  <c r="Z103" i="2"/>
  <c r="K55" i="2"/>
  <c r="AA21" i="2"/>
  <c r="AA103" i="2"/>
  <c r="J30" i="2"/>
  <c r="Y16" i="2"/>
  <c r="Y98" i="2"/>
  <c r="Q106" i="2"/>
  <c r="Z19" i="2"/>
  <c r="Z101" i="2"/>
  <c r="K82" i="2"/>
  <c r="AA19" i="2"/>
  <c r="AA101" i="2"/>
  <c r="H86" i="2"/>
  <c r="H88" i="2"/>
  <c r="X10" i="2"/>
  <c r="O94" i="2"/>
  <c r="O128" i="2"/>
  <c r="I10" i="2"/>
  <c r="N129" i="2"/>
  <c r="Y15" i="2"/>
  <c r="Y97" i="2"/>
  <c r="Q104" i="2"/>
  <c r="J28" i="2"/>
  <c r="R95" i="2"/>
  <c r="X94" i="2"/>
  <c r="J27" i="2"/>
  <c r="Y13" i="2"/>
  <c r="Y95" i="2"/>
  <c r="Q103" i="2"/>
  <c r="Y22" i="2"/>
  <c r="Y104" i="2"/>
  <c r="J87" i="2"/>
  <c r="Z22" i="2"/>
  <c r="Z104" i="2"/>
  <c r="K87" i="2"/>
  <c r="AA22" i="2"/>
  <c r="AA104" i="2"/>
  <c r="K28" i="2"/>
  <c r="AA15" i="2"/>
  <c r="AA97" i="2"/>
  <c r="Z15" i="2"/>
  <c r="Z97" i="2"/>
  <c r="R104" i="2"/>
  <c r="Z13" i="2"/>
  <c r="Z95" i="2"/>
  <c r="K27" i="2"/>
  <c r="AA13" i="2"/>
  <c r="AA95" i="2"/>
  <c r="R103" i="2"/>
  <c r="J10" i="2"/>
  <c r="I86" i="2"/>
  <c r="I88" i="2"/>
  <c r="Y10" i="2"/>
  <c r="P94" i="2"/>
  <c r="P128" i="2"/>
  <c r="K30" i="2"/>
  <c r="AA16" i="2"/>
  <c r="Z16" i="2"/>
  <c r="Z98" i="2"/>
  <c r="R106" i="2"/>
  <c r="O129" i="2"/>
  <c r="J85" i="2"/>
  <c r="Y20" i="2"/>
  <c r="Y102" i="2"/>
  <c r="X23" i="2"/>
  <c r="X92" i="2"/>
  <c r="X105" i="2"/>
  <c r="X106" i="2"/>
  <c r="Z12" i="2"/>
  <c r="K12" i="2"/>
  <c r="Q96" i="2"/>
  <c r="AA93" i="2"/>
  <c r="Z94" i="2"/>
  <c r="J86" i="2"/>
  <c r="J88" i="2"/>
  <c r="Z10" i="2"/>
  <c r="K10" i="2"/>
  <c r="Q94" i="2"/>
  <c r="Q128" i="2"/>
  <c r="Q129" i="2"/>
  <c r="AA12" i="2"/>
  <c r="AA94" i="2"/>
  <c r="R96" i="2"/>
  <c r="AA98" i="2"/>
  <c r="P129" i="2"/>
  <c r="Y23" i="2"/>
  <c r="Y92" i="2"/>
  <c r="Y105" i="2"/>
  <c r="Y106" i="2"/>
  <c r="K85" i="2"/>
  <c r="AA20" i="2"/>
  <c r="AA102" i="2"/>
  <c r="Z20" i="2"/>
  <c r="Z102" i="2"/>
  <c r="K86" i="2"/>
  <c r="K88" i="2"/>
  <c r="AA10" i="2"/>
  <c r="R94" i="2"/>
  <c r="R128" i="2"/>
  <c r="R129" i="2"/>
  <c r="Z92" i="2"/>
  <c r="Z105" i="2"/>
  <c r="Z106" i="2"/>
  <c r="Z23" i="2"/>
  <c r="AA92" i="2"/>
  <c r="AA105" i="2"/>
  <c r="AA106" i="2"/>
  <c r="AA23" i="2"/>
</calcChain>
</file>

<file path=xl/sharedStrings.xml><?xml version="1.0" encoding="utf-8"?>
<sst xmlns="http://schemas.openxmlformats.org/spreadsheetml/2006/main" count="959" uniqueCount="293">
  <si>
    <t>Annual Period 2023</t>
  </si>
  <si>
    <t>Reporting Date: Quarter Ended June 30</t>
  </si>
  <si>
    <t>Authorized Revenue Requirement      ($000)</t>
  </si>
  <si>
    <t>January 1, 2022</t>
  </si>
  <si>
    <t>March 1, 2022</t>
  </si>
  <si>
    <t>June 1, 2022</t>
  </si>
  <si>
    <t>October 1, 2022</t>
  </si>
  <si>
    <t>January 1, 2023</t>
  </si>
  <si>
    <t>March 1, 2023</t>
  </si>
  <si>
    <t>June 1, 2023</t>
  </si>
  <si>
    <t>4929-E-A</t>
  </si>
  <si>
    <t>4651-E-A</t>
  </si>
  <si>
    <t>4719-E</t>
  </si>
  <si>
    <t>4796-E</t>
  </si>
  <si>
    <t>4864-E</t>
  </si>
  <si>
    <t>4929-E</t>
  </si>
  <si>
    <t>4977-E</t>
  </si>
  <si>
    <t>5041-E</t>
  </si>
  <si>
    <t>Filing Description</t>
  </si>
  <si>
    <t>2022 Authority for Revenue Requirement</t>
  </si>
  <si>
    <t>Revenue Recovery Mechanism</t>
  </si>
  <si>
    <t>2023 Authority for Revenue Requirement</t>
  </si>
  <si>
    <t xml:space="preserve">Balancing Account </t>
  </si>
  <si>
    <t>Safety Affordability Reliability Proceedings</t>
  </si>
  <si>
    <t>2018 GRC (Attrition Years)</t>
  </si>
  <si>
    <t>General Rate Case (GRC-G)</t>
  </si>
  <si>
    <t>D.21-08-036; Advice 4639-E</t>
  </si>
  <si>
    <t>Generation</t>
  </si>
  <si>
    <t>Advice 4899-E; D.21-08-036, COC D.22-12-031; Advice 4933-E</t>
  </si>
  <si>
    <t>N</t>
  </si>
  <si>
    <t>General Rate Case (GRC-N)</t>
  </si>
  <si>
    <t>New System Gen</t>
  </si>
  <si>
    <t>General Rate Case (GRC-D)</t>
  </si>
  <si>
    <t>Distribution</t>
  </si>
  <si>
    <t>D.23-05-013</t>
  </si>
  <si>
    <t>2018 GRC Memo Account/One-Time/FF&amp;U</t>
  </si>
  <si>
    <t>2021 GRCRRMA (27-month amortization)</t>
  </si>
  <si>
    <t>D.21-08-036</t>
  </si>
  <si>
    <t>Y</t>
  </si>
  <si>
    <t>Non-utility Affiliate Credits</t>
  </si>
  <si>
    <t>Pole Loading &amp; Deteriorated Poles Balancing Account</t>
  </si>
  <si>
    <t>D.19-05-020</t>
  </si>
  <si>
    <t>D.15-10-037</t>
  </si>
  <si>
    <t>Tax Accounting Memorandum Account (TAMA)</t>
  </si>
  <si>
    <t>Pole Loading &amp; Deteriorated Pole Programs Balancing Account</t>
  </si>
  <si>
    <t>2020 TAMA  Balance</t>
  </si>
  <si>
    <t>D.19-05-020; Advice 4453-E</t>
  </si>
  <si>
    <t>D.15-10-037; Advice 4453-E</t>
  </si>
  <si>
    <t>Pension/PBOP/Medical Balancing Accounts</t>
  </si>
  <si>
    <t>2021 TAMA Balance</t>
  </si>
  <si>
    <t>Advice 4764-E</t>
  </si>
  <si>
    <t>2019 ERRA Forecast</t>
  </si>
  <si>
    <t>ERRA Forecast</t>
  </si>
  <si>
    <t>D.22-01-003, Advice 4716-E</t>
  </si>
  <si>
    <t>D.22-12-012</t>
  </si>
  <si>
    <t>2020 ERRA Forecast</t>
  </si>
  <si>
    <t>ERRA Forecast (BA)</t>
  </si>
  <si>
    <t>GHG Revenue</t>
  </si>
  <si>
    <t>Nuclear</t>
  </si>
  <si>
    <t>Public Purpose</t>
  </si>
  <si>
    <t>2018 ERRA Balancing Account Trigger</t>
  </si>
  <si>
    <t>TMNBA/BMNBC BA</t>
  </si>
  <si>
    <t>ERRA/PABA Balancing Account</t>
  </si>
  <si>
    <t>2023 ERRA Trigger</t>
  </si>
  <si>
    <t>D.23-04-012 / Advice 5036-E</t>
  </si>
  <si>
    <t>DAC-GT/CSGT Clean Energy Programs</t>
  </si>
  <si>
    <t>BRRBA</t>
  </si>
  <si>
    <t>2019 ERRA Review</t>
  </si>
  <si>
    <t>D.21-07-015 / Advice 4567-E</t>
  </si>
  <si>
    <t>2020 ERRA Review</t>
  </si>
  <si>
    <t>D.22-10-004; Advice 4902-E</t>
  </si>
  <si>
    <t>BRRBA Balancing Account</t>
  </si>
  <si>
    <t>NDAM Balancing Account</t>
  </si>
  <si>
    <t>BRRBA (Inc. FRC FF)</t>
  </si>
  <si>
    <t>CARE Balancing Account</t>
  </si>
  <si>
    <t>PPPAM Balancing Account</t>
  </si>
  <si>
    <t>D.21-11-028</t>
  </si>
  <si>
    <t>CIA Revenues within Public Purpose (BA)</t>
  </si>
  <si>
    <t>D.22-08-001</t>
  </si>
  <si>
    <t>Emergency Reliability OIR</t>
  </si>
  <si>
    <t>D.21-03-056</t>
  </si>
  <si>
    <t>D.21-12-015</t>
  </si>
  <si>
    <t>Emergency Reliability UOS</t>
  </si>
  <si>
    <t>Resolution E-5183</t>
  </si>
  <si>
    <t>Resolution E-5183; Advice 4894-E, COC D.22-12-031; Advice 4933-E</t>
  </si>
  <si>
    <t>2021 GRC Track 2 Non-AB 1054 CapEx</t>
  </si>
  <si>
    <t>D.21-01-012 in A.19-08-013; Advice 4412-E</t>
  </si>
  <si>
    <t>2021 GRC Track 2 O&amp;M (36-Month Amortization)</t>
  </si>
  <si>
    <t>D.21-01-012; Advice 4658-E/E-A</t>
  </si>
  <si>
    <t>2021 GRC Track 3 O&amp;M (36-Month Amortization)</t>
  </si>
  <si>
    <t>D.22-06-032</t>
  </si>
  <si>
    <t>2021 VMBA Undercollection Threshold</t>
  </si>
  <si>
    <t>Advice 4807-E</t>
  </si>
  <si>
    <t>Safety and Reliability Investment Incentive Mechanism (SRIIM)</t>
  </si>
  <si>
    <t>D.19-05-020; Advice 4442-E</t>
  </si>
  <si>
    <t>Mobilehome Master Meter Balancing Account</t>
  </si>
  <si>
    <t>Advice 4641-E</t>
  </si>
  <si>
    <t>WEMA 1</t>
  </si>
  <si>
    <t>D.20-09-024</t>
  </si>
  <si>
    <t>WEMA 2</t>
  </si>
  <si>
    <t>D.23-05-033</t>
  </si>
  <si>
    <t>CEMA - 2017/2018 Drought</t>
  </si>
  <si>
    <t>D.21-08-024</t>
  </si>
  <si>
    <t>2017 CEMA Fires</t>
  </si>
  <si>
    <t>D.22-06-002</t>
  </si>
  <si>
    <t>CSRP Track 1</t>
  </si>
  <si>
    <t>D.22-09-015; Advice 4876-E</t>
  </si>
  <si>
    <t>CSRP Track 2</t>
  </si>
  <si>
    <t>D.23-03-019</t>
  </si>
  <si>
    <t>SJV DAC Pilots</t>
  </si>
  <si>
    <t>GSRP Recovery Bonds FRC #1 (AB 1054)</t>
  </si>
  <si>
    <t>D.20-11-007; Advice 4416-E</t>
  </si>
  <si>
    <t>Securitization</t>
  </si>
  <si>
    <t>2021 GRC Tracks 1 and 2 Recovery Bonds FRC #2 (AB 1054)</t>
  </si>
  <si>
    <t>D.21-10-025; Advice 4717-E-A</t>
  </si>
  <si>
    <t>2021 GRC Tracks 1 and 3 Recovery Bonds FRC #3 (AB 1054)</t>
  </si>
  <si>
    <t>D.23-02-023 / Advice 5018-E</t>
  </si>
  <si>
    <t xml:space="preserve">Grid Safety &amp; Resiliency Program </t>
  </si>
  <si>
    <t>D.20-04-013, Advice 4197-E</t>
  </si>
  <si>
    <t>Public Policy Proceedings</t>
  </si>
  <si>
    <t xml:space="preserve">   Subtotal Safety Affordability Reliability</t>
  </si>
  <si>
    <t>Demand Response</t>
  </si>
  <si>
    <t>Energy Efficiency</t>
  </si>
  <si>
    <t>D.17-12-003</t>
  </si>
  <si>
    <t>Demand Response (Inc. ELPBA 2023-2025)</t>
  </si>
  <si>
    <t>D.17-12-003, Advice 4633-E-A</t>
  </si>
  <si>
    <t>Energy Efficiency (Inc. IDSM)</t>
  </si>
  <si>
    <t>Advice 4633-E-A</t>
  </si>
  <si>
    <t>D.18-05-041; Advice 4633-E-A</t>
  </si>
  <si>
    <t>Energy Efficiency Market Access Program</t>
  </si>
  <si>
    <t>D.21-12-011; Advice 4715-E</t>
  </si>
  <si>
    <t>Smart Heat Pump Water Heater (SHPWH) Program</t>
  </si>
  <si>
    <t>D.22-04-044; Advice 4858-E</t>
  </si>
  <si>
    <t>New Home Energy Storage Pilot (NHESP)</t>
  </si>
  <si>
    <t>D.22-04-044; Advice 4852-E</t>
  </si>
  <si>
    <t>California Hub for EE Financing (CHEEF)</t>
  </si>
  <si>
    <t>D.21-08-006; Advice 4606-E</t>
  </si>
  <si>
    <t>Energy Efficiency Market Transformation</t>
  </si>
  <si>
    <t>D.19-12-021</t>
  </si>
  <si>
    <t>2020 RUBA Uncollectibles (36-Month Amortization)</t>
  </si>
  <si>
    <t>Advice 4658-E/E-A</t>
  </si>
  <si>
    <t>WNDRR Program</t>
  </si>
  <si>
    <t>D.21-11-002</t>
  </si>
  <si>
    <t>Charge Ready Phase 1 Pilot</t>
  </si>
  <si>
    <t>Schools Energy Efficiency Stimulus Program</t>
  </si>
  <si>
    <t>D.21-01-004 / Advice 4633-E-A</t>
  </si>
  <si>
    <t>D.21-01-004; Advice 4633-E-A</t>
  </si>
  <si>
    <t>CA Solar Initiatives/MASH/SASH</t>
  </si>
  <si>
    <t>Charge Ready Programs (Pilot, Bridge and Schools and Parks)</t>
  </si>
  <si>
    <t>Advice 4336-E, D.20-08-045 / Advice 4497-E</t>
  </si>
  <si>
    <t>D.16-01-023; D.18-12-006; Advice 4893-ED.20-08-045; Advice 4893-ED.19-11-017; Advice 4893-E, COC D.22-12-031; Advice 4933-E</t>
  </si>
  <si>
    <t>Transportation Electrification</t>
  </si>
  <si>
    <t>D.18-05-040; D.18-01-024; Advice 4632-E</t>
  </si>
  <si>
    <t>D.18-05-040; D.18-01-024; Advice 4893-E, COC D.22-12-031; Advice 4933-E</t>
  </si>
  <si>
    <t>Low Income Programs (ESAP)</t>
  </si>
  <si>
    <t>D.21-06-015; Advice 4638-E</t>
  </si>
  <si>
    <t>D.21-06-015</t>
  </si>
  <si>
    <t>Statewide ME&amp;O</t>
  </si>
  <si>
    <t>Low Income Programs (CARE/FERA Admin)</t>
  </si>
  <si>
    <t>EPIC - RD&amp;D and Renewables</t>
  </si>
  <si>
    <t>D.19-01-005, Advice 4371-E (Pending)</t>
  </si>
  <si>
    <t>Self-Generation Incentive Program (SGIP)</t>
  </si>
  <si>
    <t>D.21-11-028, Advice 4669-E</t>
  </si>
  <si>
    <t>D.20-08-042; D.21-11-028</t>
  </si>
  <si>
    <t>Aliso Canyon Energy Storage</t>
  </si>
  <si>
    <t>D.20-01-021, Advice 4169-E</t>
  </si>
  <si>
    <t>Wheeler North Reef Expansion Project</t>
  </si>
  <si>
    <t>D.18-12-015, Advice 3946-E-B</t>
  </si>
  <si>
    <t>Non-CPUC Jurisdictional Proceedings</t>
  </si>
  <si>
    <t xml:space="preserve">   Subtotal Public Policy </t>
  </si>
  <si>
    <t>DWR Bond/Power</t>
  </si>
  <si>
    <t>Wildfire Fund Charge</t>
  </si>
  <si>
    <t>DWR</t>
  </si>
  <si>
    <t>DWR Bond Refund</t>
  </si>
  <si>
    <t>D.21-12-001; Advice 4690-E</t>
  </si>
  <si>
    <t>FERC Base Transmission</t>
  </si>
  <si>
    <t>Wildfire Fund Charge (AB1054)</t>
  </si>
  <si>
    <t>D.21-12-006, Advice 4679-E</t>
  </si>
  <si>
    <t>D.22-12-007</t>
  </si>
  <si>
    <t>TRBAA</t>
  </si>
  <si>
    <t>ER19-1553</t>
  </si>
  <si>
    <t>FERC</t>
  </si>
  <si>
    <t>RSBAA</t>
  </si>
  <si>
    <t>TRBAA (BA)</t>
  </si>
  <si>
    <t>Docket No. ER22-310-000</t>
  </si>
  <si>
    <t>TOTCA</t>
  </si>
  <si>
    <t>ER23-232; ER23-297; Advice 4903-E</t>
  </si>
  <si>
    <t>TACBAA</t>
  </si>
  <si>
    <t>RSBAA (BA)</t>
  </si>
  <si>
    <t>Docket No. ER22-308-000</t>
  </si>
  <si>
    <t>Total Approved, Implemented Since Jan 1 or To Be Implemented</t>
  </si>
  <si>
    <t>TACBAA (BA)</t>
  </si>
  <si>
    <t>Docket No. ER21-1526-000</t>
  </si>
  <si>
    <t>ER22-1499-000</t>
  </si>
  <si>
    <t xml:space="preserve">   Subtotal Non-CPUC Jurisdictional</t>
  </si>
  <si>
    <t>PUCRF</t>
  </si>
  <si>
    <t>Total Authorized Revenue</t>
  </si>
  <si>
    <t>w/o PUCRF</t>
  </si>
  <si>
    <t>Current Revenue Requirement ($000):</t>
  </si>
  <si>
    <t>Inc. PUCRF</t>
  </si>
  <si>
    <t>Current Revenue Requirement Effective:</t>
  </si>
  <si>
    <t>Approved Application(s), Implemented Since Jan 1 or To Be Implemented</t>
  </si>
  <si>
    <t>Proceeding</t>
  </si>
  <si>
    <t>Authorized Revenue Requirement ($000)</t>
  </si>
  <si>
    <t>Existing or New Item (if existing, use delta from prior for rate impact)</t>
  </si>
  <si>
    <t>Total Authorized</t>
  </si>
  <si>
    <t>Existing</t>
  </si>
  <si>
    <t>2021 GRCRRMA (27-Month Amortization)</t>
  </si>
  <si>
    <t>New</t>
  </si>
  <si>
    <t>MCAM</t>
  </si>
  <si>
    <t>CIA</t>
  </si>
  <si>
    <t>2023 ERRA Forecast F&amp;PP</t>
  </si>
  <si>
    <t>2023 ERRA Forecast (2021 ending balance) (BA)</t>
  </si>
  <si>
    <t>2023 ERRA Forecast</t>
  </si>
  <si>
    <t>2023 ERRA Forecast (BA)</t>
  </si>
  <si>
    <t>2023 ERRA/PABA (BA)</t>
  </si>
  <si>
    <t xml:space="preserve"> </t>
  </si>
  <si>
    <t>TE Funding Cycle 1</t>
  </si>
  <si>
    <t>D.22-11-040 / Advice 4954-E</t>
  </si>
  <si>
    <t>w/PUCRF</t>
  </si>
  <si>
    <t>Total w/Authorized and Pending</t>
  </si>
  <si>
    <t>Pending Application(s), Not Yet Approved</t>
  </si>
  <si>
    <t>Basis for Revenue Requirement</t>
  </si>
  <si>
    <t>Proposed Revenue Requirement ($000)</t>
  </si>
  <si>
    <t>Proposed Revenue Recovery Mechanism</t>
  </si>
  <si>
    <t>Include in Impact</t>
  </si>
  <si>
    <t>2021 GRC Track 4 (2024 Attrition Bridge Year)</t>
  </si>
  <si>
    <t>A.19-08-013</t>
  </si>
  <si>
    <t>Application</t>
  </si>
  <si>
    <t>2025 GRC</t>
  </si>
  <si>
    <t>A.23-05-010</t>
  </si>
  <si>
    <t>2024 ERRA Forecast F&amp;PP</t>
  </si>
  <si>
    <t>A.23-06-XXX</t>
  </si>
  <si>
    <t>2024 ERRA Forecast (2021 ending balance) (BA)</t>
  </si>
  <si>
    <t>2024 ERRA Forecast</t>
  </si>
  <si>
    <t>Total</t>
  </si>
  <si>
    <t>Increase over current</t>
  </si>
  <si>
    <t>2024 ERRA Forecast (BA)</t>
  </si>
  <si>
    <t>2024 ERRA/PABA (BA)</t>
  </si>
  <si>
    <t>2024 ERRA Forecast (MCAM)</t>
  </si>
  <si>
    <t>2021 CEMA/WEMA - 2019/2020 Drought, COVID, 2018-2019 Storm Events, Property Ins</t>
  </si>
  <si>
    <t>A.21-09-019</t>
  </si>
  <si>
    <t>2021 WM/VM (2021 over authorized)</t>
  </si>
  <si>
    <t>A.22-06-003</t>
  </si>
  <si>
    <t>2021 ERRA Review</t>
  </si>
  <si>
    <t>A.22-04-001</t>
  </si>
  <si>
    <t>2022 ERRA Review</t>
  </si>
  <si>
    <t>2022 CEMA 
(2020 Storms)</t>
  </si>
  <si>
    <t>A.22-03-018</t>
  </si>
  <si>
    <t>2023-2027 Demand Response</t>
  </si>
  <si>
    <t>A.22-05-004</t>
  </si>
  <si>
    <t>A.22-05-005</t>
  </si>
  <si>
    <t>2024-2027 EE Application (Inc. IDSM)</t>
  </si>
  <si>
    <t>A.22-03-007</t>
  </si>
  <si>
    <t>Building Electrification</t>
  </si>
  <si>
    <t>A.21-12-009</t>
  </si>
  <si>
    <t>Click Through Authorization Process</t>
  </si>
  <si>
    <t>A.18-11-025, -026, -027</t>
  </si>
  <si>
    <t>Z-Factor AL for Track 3 Category 2 Veg Costs</t>
  </si>
  <si>
    <t>Advice 4881-E</t>
  </si>
  <si>
    <t>Advice Letter</t>
  </si>
  <si>
    <t>Total Pending, Filed but not Approved</t>
  </si>
  <si>
    <t>A.23-04-003</t>
  </si>
  <si>
    <t xml:space="preserve">Summary of Selected Data </t>
  </si>
  <si>
    <t>2023 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</si>
  <si>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</si>
  <si>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</si>
  <si>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</si>
  <si>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</si>
  <si>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</si>
  <si>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</si>
  <si>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Annual Revenue</t>
  </si>
  <si>
    <t>B</t>
  </si>
  <si>
    <t>D</t>
  </si>
  <si>
    <t>E</t>
  </si>
  <si>
    <t>F</t>
  </si>
  <si>
    <t>G</t>
  </si>
  <si>
    <t>H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</si>
  <si>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</si>
  <si>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</si>
  <si>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C</t>
  </si>
  <si>
    <t>Total system-level revenue requirement if all pending revenue were granted in full:
requests were granted in full</t>
  </si>
  <si>
    <t>YE 2023</t>
  </si>
  <si>
    <t>YE 2024</t>
  </si>
  <si>
    <t>YE 2025</t>
  </si>
  <si>
    <t>YE 2026</t>
  </si>
  <si>
    <t>YE 2027</t>
  </si>
  <si>
    <t>YE 2028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</si>
  <si>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</si>
  <si>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</si>
  <si>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</si>
  <si>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Non-CARE</t>
  </si>
  <si>
    <t>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</si>
</sst>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_);_(@_)"/>
    <numFmt numFmtId="166" formatCode="_(* #,##0.000_);_(* \(#,##0.000\);_(* &quot;-&quot;??_);_(@_)"/>
    <numFmt numFmtId="167" formatCode="mm/dd/yy;@"/>
    <numFmt numFmtId="168" formatCode="_(* #,##0.00_);_(* \(#,##0.00\);_(* &quot;-&quot;_);_(@_)"/>
    <numFmt numFmtId="169" formatCode="0.00000"/>
    <numFmt numFmtId="170" formatCode="_(* #,##0.0_);_(* \(#,##0.0\);_(* &quot;-&quot;_);_(@_)"/>
    <numFmt numFmtId="171" formatCode="0.0"/>
    <numFmt numFmtId="172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sz val="10"/>
      <name val="Arial"/>
      <family val="2"/>
    </font>
    <font>
      <u val="singleAccounting"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</cellStyleXfs>
  <cellXfs count="139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Continuous"/>
    </xf>
    <xf numFmtId="49" fontId="5" fillId="0" borderId="1" xfId="0" quotePrefix="1" applyNumberFormat="1" applyFont="1" applyBorder="1" applyAlignment="1">
      <alignment horizontal="right"/>
    </xf>
    <xf numFmtId="49" fontId="5" fillId="0" borderId="2" xfId="0" quotePrefix="1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49" fontId="5" fillId="0" borderId="4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3" applyFont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3" fillId="0" borderId="5" xfId="0" applyFont="1" applyBorder="1"/>
    <xf numFmtId="0" fontId="3" fillId="0" borderId="0" xfId="0" applyFont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4" xfId="0" applyFont="1" applyBorder="1"/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Border="1"/>
    <xf numFmtId="0" fontId="3" fillId="0" borderId="0" xfId="0" applyFont="1" applyAlignment="1">
      <alignment horizontal="left" wrapText="1"/>
    </xf>
    <xf numFmtId="164" fontId="3" fillId="0" borderId="0" xfId="1" applyNumberFormat="1" applyFont="1" applyFill="1" applyBorder="1"/>
    <xf numFmtId="0" fontId="3" fillId="0" borderId="0" xfId="4" applyFont="1"/>
    <xf numFmtId="0" fontId="3" fillId="0" borderId="9" xfId="0" applyFont="1" applyBorder="1"/>
    <xf numFmtId="164" fontId="3" fillId="0" borderId="4" xfId="1" applyNumberFormat="1" applyFont="1" applyFill="1" applyBorder="1"/>
    <xf numFmtId="164" fontId="3" fillId="0" borderId="10" xfId="1" applyNumberFormat="1" applyFont="1" applyBorder="1"/>
    <xf numFmtId="164" fontId="9" fillId="0" borderId="10" xfId="1" applyNumberFormat="1" applyFont="1" applyBorder="1"/>
    <xf numFmtId="41" fontId="3" fillId="0" borderId="0" xfId="1" applyNumberFormat="1" applyFont="1" applyBorder="1"/>
    <xf numFmtId="0" fontId="10" fillId="2" borderId="0" xfId="0" applyFont="1" applyFill="1"/>
    <xf numFmtId="164" fontId="3" fillId="0" borderId="11" xfId="1" applyNumberFormat="1" applyFont="1" applyFill="1" applyBorder="1"/>
    <xf numFmtId="0" fontId="3" fillId="0" borderId="0" xfId="0" applyFont="1" applyAlignment="1">
      <alignment wrapText="1"/>
    </xf>
    <xf numFmtId="164" fontId="3" fillId="0" borderId="10" xfId="1" applyNumberFormat="1" applyFont="1" applyFill="1" applyBorder="1"/>
    <xf numFmtId="41" fontId="3" fillId="0" borderId="0" xfId="0" applyNumberFormat="1" applyFont="1"/>
    <xf numFmtId="0" fontId="3" fillId="0" borderId="0" xfId="0" applyFont="1" applyAlignment="1">
      <alignment horizontal="left"/>
    </xf>
    <xf numFmtId="3" fontId="5" fillId="0" borderId="12" xfId="0" applyNumberFormat="1" applyFont="1" applyBorder="1"/>
    <xf numFmtId="3" fontId="5" fillId="0" borderId="13" xfId="0" applyNumberFormat="1" applyFont="1" applyBorder="1"/>
    <xf numFmtId="164" fontId="5" fillId="0" borderId="4" xfId="1" applyNumberFormat="1" applyFont="1" applyFill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0" fontId="3" fillId="0" borderId="14" xfId="0" applyFont="1" applyBorder="1"/>
    <xf numFmtId="43" fontId="3" fillId="0" borderId="15" xfId="0" applyNumberFormat="1" applyFont="1" applyBorder="1"/>
    <xf numFmtId="164" fontId="3" fillId="0" borderId="15" xfId="0" applyNumberFormat="1" applyFont="1" applyBorder="1"/>
    <xf numFmtId="165" fontId="3" fillId="0" borderId="15" xfId="0" applyNumberFormat="1" applyFont="1" applyBorder="1"/>
    <xf numFmtId="0" fontId="3" fillId="0" borderId="15" xfId="0" applyFont="1" applyBorder="1"/>
    <xf numFmtId="0" fontId="3" fillId="0" borderId="16" xfId="0" applyFont="1" applyBorder="1"/>
    <xf numFmtId="43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3" fontId="3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7" fontId="10" fillId="0" borderId="0" xfId="0" applyNumberFormat="1" applyFont="1"/>
    <xf numFmtId="167" fontId="10" fillId="0" borderId="0" xfId="0" applyNumberFormat="1" applyFont="1"/>
    <xf numFmtId="164" fontId="10" fillId="0" borderId="0" xfId="1" applyNumberFormat="1" applyFont="1" applyFill="1"/>
    <xf numFmtId="0" fontId="11" fillId="0" borderId="0" xfId="0" applyFont="1"/>
    <xf numFmtId="3" fontId="11" fillId="0" borderId="0" xfId="0" applyNumberFormat="1" applyFont="1"/>
    <xf numFmtId="0" fontId="12" fillId="0" borderId="0" xfId="3" applyFont="1" applyBorder="1"/>
    <xf numFmtId="3" fontId="11" fillId="0" borderId="0" xfId="0" applyNumberFormat="1" applyFont="1" applyAlignment="1">
      <alignment horizontal="right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center"/>
    </xf>
    <xf numFmtId="0" fontId="10" fillId="0" borderId="0" xfId="0" applyFont="1" applyAlignment="1">
      <alignment horizontal="left"/>
    </xf>
    <xf numFmtId="168" fontId="10" fillId="0" borderId="0" xfId="1" applyNumberFormat="1" applyFont="1" applyFill="1"/>
    <xf numFmtId="0" fontId="10" fillId="0" borderId="0" xfId="0" applyFont="1" applyAlignment="1">
      <alignment horizontal="left" wrapText="1"/>
    </xf>
    <xf numFmtId="41" fontId="10" fillId="0" borderId="0" xfId="1" applyNumberFormat="1" applyFont="1" applyFill="1" applyBorder="1"/>
    <xf numFmtId="41" fontId="10" fillId="0" borderId="0" xfId="1" applyNumberFormat="1" applyFont="1"/>
    <xf numFmtId="41" fontId="10" fillId="0" borderId="17" xfId="1" applyNumberFormat="1" applyFont="1" applyFill="1" applyBorder="1"/>
    <xf numFmtId="41" fontId="10" fillId="0" borderId="17" xfId="1" applyNumberFormat="1" applyFont="1" applyBorder="1"/>
    <xf numFmtId="43" fontId="10" fillId="0" borderId="0" xfId="0" applyNumberFormat="1" applyFont="1"/>
    <xf numFmtId="9" fontId="10" fillId="0" borderId="0" xfId="2" applyFont="1" applyFill="1"/>
    <xf numFmtId="0" fontId="10" fillId="2" borderId="0" xfId="0" applyFont="1" applyFill="1" applyAlignment="1">
      <alignment horizontal="left" wrapText="1"/>
    </xf>
    <xf numFmtId="41" fontId="10" fillId="2" borderId="0" xfId="1" applyNumberFormat="1" applyFont="1" applyFill="1"/>
    <xf numFmtId="41" fontId="10" fillId="0" borderId="0" xfId="1" applyNumberFormat="1" applyFont="1" applyFill="1"/>
    <xf numFmtId="0" fontId="10" fillId="0" borderId="0" xfId="0" applyFont="1" applyAlignment="1">
      <alignment wrapText="1"/>
    </xf>
    <xf numFmtId="164" fontId="10" fillId="0" borderId="0" xfId="1" applyNumberFormat="1" applyFont="1"/>
    <xf numFmtId="41" fontId="10" fillId="0" borderId="10" xfId="1" applyNumberFormat="1" applyFont="1" applyFill="1" applyBorder="1"/>
    <xf numFmtId="41" fontId="10" fillId="0" borderId="10" xfId="1" applyNumberFormat="1" applyFont="1" applyBorder="1"/>
    <xf numFmtId="41" fontId="10" fillId="0" borderId="0" xfId="0" applyNumberFormat="1" applyFont="1"/>
    <xf numFmtId="3" fontId="10" fillId="2" borderId="0" xfId="0" applyNumberFormat="1" applyFont="1" applyFill="1"/>
    <xf numFmtId="0" fontId="10" fillId="0" borderId="0" xfId="4" applyFont="1"/>
    <xf numFmtId="41" fontId="10" fillId="0" borderId="0" xfId="0" applyNumberFormat="1" applyFont="1" applyAlignment="1">
      <alignment horizontal="right"/>
    </xf>
    <xf numFmtId="3" fontId="10" fillId="0" borderId="0" xfId="0" applyNumberFormat="1" applyFont="1"/>
    <xf numFmtId="164" fontId="10" fillId="0" borderId="0" xfId="1" applyNumberFormat="1" applyFont="1" applyFill="1" applyBorder="1"/>
    <xf numFmtId="37" fontId="11" fillId="0" borderId="0" xfId="0" applyNumberFormat="1" applyFont="1"/>
    <xf numFmtId="3" fontId="11" fillId="0" borderId="13" xfId="0" applyNumberFormat="1" applyFont="1" applyBorder="1"/>
    <xf numFmtId="169" fontId="10" fillId="0" borderId="0" xfId="0" applyNumberFormat="1" applyFont="1"/>
    <xf numFmtId="0" fontId="11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1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10" fillId="0" borderId="10" xfId="0" applyFont="1" applyBorder="1"/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1" fontId="10" fillId="0" borderId="0" xfId="1" applyNumberFormat="1" applyFont="1" applyBorder="1"/>
    <xf numFmtId="41" fontId="10" fillId="0" borderId="0" xfId="1" applyNumberFormat="1" applyFont="1" applyFill="1" applyAlignment="1">
      <alignment horizontal="left" indent="1"/>
    </xf>
    <xf numFmtId="170" fontId="10" fillId="0" borderId="0" xfId="1" applyNumberFormat="1" applyFont="1" applyFill="1"/>
    <xf numFmtId="0" fontId="11" fillId="0" borderId="0" xfId="0" applyFont="1" applyAlignment="1">
      <alignment horizontal="right"/>
    </xf>
    <xf numFmtId="0" fontId="10" fillId="0" borderId="0" xfId="0" quotePrefix="1" applyFont="1" applyAlignment="1">
      <alignment vertical="center"/>
    </xf>
    <xf numFmtId="9" fontId="10" fillId="0" borderId="0" xfId="2" applyFont="1" applyBorder="1"/>
    <xf numFmtId="41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/>
    </xf>
    <xf numFmtId="49" fontId="6" fillId="0" borderId="0" xfId="3" applyNumberFormat="1" applyFont="1" applyFill="1" applyBorder="1" applyAlignment="1">
      <alignment horizontal="center" vertical="center"/>
    </xf>
    <xf numFmtId="49" fontId="12" fillId="0" borderId="0" xfId="3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6" fontId="0" fillId="0" borderId="10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5" fontId="0" fillId="0" borderId="0" xfId="0" applyNumberFormat="1"/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/>
    <xf numFmtId="5" fontId="0" fillId="3" borderId="0" xfId="0" applyNumberFormat="1" applyFill="1"/>
    <xf numFmtId="0" fontId="1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/>
    <xf numFmtId="41" fontId="0" fillId="4" borderId="0" xfId="0" applyNumberFormat="1" applyFill="1"/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171" fontId="0" fillId="4" borderId="0" xfId="0" applyNumberFormat="1" applyFill="1"/>
    <xf numFmtId="171" fontId="0" fillId="0" borderId="0" xfId="0" applyNumberFormat="1"/>
    <xf numFmtId="172" fontId="0" fillId="4" borderId="0" xfId="0" applyNumberFormat="1" applyFill="1"/>
    <xf numFmtId="44" fontId="0" fillId="0" borderId="0" xfId="0" applyNumberFormat="1"/>
  </cellXfs>
  <cellStyles count="5">
    <cellStyle name="Comma" xfId="1" builtinId="3"/>
    <cellStyle name="Hyperlink" xfId="3" builtinId="8"/>
    <cellStyle name="Normal" xfId="0" builtinId="0"/>
    <cellStyle name="Normal 10" xfId="4" xr:uid="{3E8EB672-F41C-4552-BCDD-5822506B90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2018%20E-CREDIT%20Filing\E-CR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ning\Monthly%20Risk%20Reporting\2003-10-31\Dispatch%20Results\PGE%201%20Re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CLOSING%20DOCUMENTS/2009%20Spreadsheets/2009%20CLOSINGS/MBA/12%20-%20December/Adjustments/MBA%20Model%202009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RA%20Compliance%20Filings\2012%20Month-Ahead%20RA%20Compliance%20Filing\2012-08%20MA%20August%202012\CONFIDENTIAL%20-%20SCE%20RA%20Filing%20Month%20Ahead%20(August%20201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reg1/sro/RACR/Shared%20Documents/Consolidated%20Rate%20Change/2021/2021%20CRR%20Table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CONFIDENTIAL%20SCE%20Second%20Quarter%202023%20Cost%20and%20Rate%20Tracking%20Too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reg1/sro/RACR/Shared%20Documents/Consolidated%20Rate%20Change/CRR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97RECBA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nwas01\vol1\CapRec&amp;PropVal\TAX%20GROUP\TAX%20BUDGETS\2003%20TAX%20DEPR%20BUDGET\ASSET%20REV%20GL%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ms.sce.com/windows/TEMP/Model%20Supporting%20November%205%202001%20Rev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Users\cuad\Documents\2017%20ERRA%20Forecast\CRS%20Working%20Fi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ifiapp612\iso\Manage%20Reliability%20Requirements\ZNQC\2014\NQC%20Requests\57913\NQC%20-%20January%202014%20Batch%20(c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tion Rates"/>
      <sheetName val="2016 Rates"/>
      <sheetName val="2017 Rates"/>
      <sheetName val="2018 Rates"/>
    </sheetNames>
    <sheetDataSet>
      <sheetData sheetId="0">
        <row r="4">
          <cell r="B4">
            <v>2.7900000000000001E-2</v>
          </cell>
        </row>
        <row r="6">
          <cell r="B6">
            <v>2.4E-2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</sheetNames>
    <sheetDataSet>
      <sheetData sheetId="0" refreshError="1"/>
      <sheetData sheetId="1" refreshError="1">
        <row r="115">
          <cell r="B115">
            <v>-7020171.7268641442</v>
          </cell>
        </row>
        <row r="121">
          <cell r="B121">
            <v>35584392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Output"/>
      <sheetName val="Contract Summary"/>
      <sheetName val="Summary Data"/>
      <sheetName val="Offer Value - Monthly Data"/>
      <sheetName val="Offer Value - Quarterly Data"/>
      <sheetName val="Offer Value - Annual Data"/>
      <sheetName val="NOTES"/>
      <sheetName val="Summary"/>
      <sheetName val="PGE 1 Ref"/>
    </sheetNames>
    <sheetDataSet>
      <sheetData sheetId="0">
        <row r="15">
          <cell r="F15">
            <v>37712</v>
          </cell>
        </row>
        <row r="16">
          <cell r="F16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have BA Summary (INPUT SHEET)"/>
      <sheetName val="MBA"/>
      <sheetName val="DATABASE"/>
      <sheetName val="Net Plant"/>
      <sheetName val="Deferred Taxes - BA"/>
      <sheetName val="Rate Base - BA Jan 09"/>
      <sheetName val="O&amp;M rec'd"/>
      <sheetName val="Revised Def Taxes"/>
      <sheetName val="M&amp;S"/>
      <sheetName val="PROP TAX"/>
      <sheetName val="MACRO1.XLM"/>
      <sheetName val="Notes"/>
    </sheetNames>
    <sheetDataSet>
      <sheetData sheetId="0" refreshError="1"/>
      <sheetData sheetId="1" refreshError="1"/>
      <sheetData sheetId="2">
        <row r="2">
          <cell r="B2" t="str">
            <v>SOUTHERN CALIFORNIA EDISON COMPANY</v>
          </cell>
        </row>
      </sheetData>
      <sheetData sheetId="3">
        <row r="1">
          <cell r="A1" t="str">
            <v>Line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Record1 (c)</v>
          </cell>
        </row>
        <row r="17">
          <cell r="A17" t="str">
            <v>Record2 (s)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tion"/>
      <sheetName val="Instructions"/>
      <sheetName val="LSE Allocations"/>
      <sheetName val="ID and Local Area"/>
      <sheetName val="Summary Year Ahead"/>
      <sheetName val="Summary Month Ahead"/>
      <sheetName val="I_Phys_Res_Import_RA_Res"/>
      <sheetName val="II_DWR_Contracts"/>
      <sheetName val="III_Construc"/>
      <sheetName val="Demand Response"/>
      <sheetName val="Sheet1"/>
      <sheetName val="Sheet2"/>
      <sheetName val="Sheet3"/>
    </sheetNames>
    <sheetDataSet>
      <sheetData sheetId="0"/>
      <sheetData sheetId="1"/>
      <sheetData sheetId="2"/>
      <sheetData sheetId="3">
        <row r="4">
          <cell r="A4" t="str">
            <v>ADLIN_1_UNITS</v>
          </cell>
        </row>
        <row r="5">
          <cell r="A5" t="str">
            <v>AGRICO_6_PL3N5</v>
          </cell>
        </row>
        <row r="6">
          <cell r="A6" t="str">
            <v>AGRICO_7_UNIT</v>
          </cell>
        </row>
        <row r="7">
          <cell r="A7" t="str">
            <v>ALAMIT_7_UNIT 1</v>
          </cell>
        </row>
        <row r="8">
          <cell r="A8" t="str">
            <v>ALAMIT_7_UNIT 2</v>
          </cell>
        </row>
        <row r="9">
          <cell r="A9" t="str">
            <v>ALAMIT_7_UNIT 3</v>
          </cell>
        </row>
        <row r="10">
          <cell r="A10" t="str">
            <v>ALAMIT_7_UNIT 4</v>
          </cell>
        </row>
        <row r="11">
          <cell r="A11" t="str">
            <v>ALAMIT_7_UNIT 5</v>
          </cell>
        </row>
        <row r="12">
          <cell r="A12" t="str">
            <v>ALAMIT_7_UNIT 6</v>
          </cell>
        </row>
        <row r="13">
          <cell r="A13" t="str">
            <v>ALAMO_6_UNIT</v>
          </cell>
        </row>
        <row r="14">
          <cell r="A14" t="str">
            <v>ALMEGT_1_UNIT 1</v>
          </cell>
        </row>
        <row r="15">
          <cell r="A15" t="str">
            <v>ALMEGT_1_UNIT 2</v>
          </cell>
        </row>
        <row r="16">
          <cell r="A16" t="str">
            <v>ALTA4A_2_CPCW1</v>
          </cell>
        </row>
        <row r="17">
          <cell r="A17" t="str">
            <v>ALTA4B_2_CPCW2</v>
          </cell>
        </row>
        <row r="18">
          <cell r="A18" t="str">
            <v>ALTA4B_2_CPCW3</v>
          </cell>
        </row>
        <row r="19">
          <cell r="A19" t="str">
            <v>ALTA3A_2_CPCE4</v>
          </cell>
        </row>
        <row r="20">
          <cell r="A20" t="str">
            <v>ALTA3A_2_CPCE5</v>
          </cell>
        </row>
        <row r="21">
          <cell r="A21" t="str">
            <v>ALTMID_2_UNIT 1</v>
          </cell>
        </row>
        <row r="22">
          <cell r="A22" t="str">
            <v>ANAHM_2_CANYN3</v>
          </cell>
        </row>
        <row r="23">
          <cell r="A23" t="str">
            <v>ANAHM_2_CANYN4</v>
          </cell>
        </row>
        <row r="24">
          <cell r="A24" t="str">
            <v>ANAHM_7_CT</v>
          </cell>
        </row>
        <row r="25">
          <cell r="A25" t="str">
            <v>ANTLPE_2_QF</v>
          </cell>
        </row>
        <row r="26">
          <cell r="A26" t="str">
            <v>ARCOGN_2_UNITS</v>
          </cell>
        </row>
        <row r="27">
          <cell r="A27" t="str">
            <v>BALCHS_7_UNIT 1</v>
          </cell>
        </row>
        <row r="28">
          <cell r="A28" t="str">
            <v>BALCHS_7_UNIT 2</v>
          </cell>
        </row>
        <row r="29">
          <cell r="A29" t="str">
            <v>BALCHS_7_UNIT 3</v>
          </cell>
        </row>
        <row r="30">
          <cell r="A30" t="str">
            <v>BANKPP_2_NSPIN</v>
          </cell>
        </row>
        <row r="31">
          <cell r="A31" t="str">
            <v>BARRE_2_QF</v>
          </cell>
        </row>
        <row r="32">
          <cell r="A32" t="str">
            <v>BARRE_6_PEAKER</v>
          </cell>
        </row>
        <row r="33">
          <cell r="A33" t="str">
            <v>BASICE_2_UNITS</v>
          </cell>
        </row>
        <row r="34">
          <cell r="A34" t="str">
            <v>BDGRCK_1_UNITS</v>
          </cell>
        </row>
        <row r="35">
          <cell r="A35" t="str">
            <v>BEARCN_2_UNITS</v>
          </cell>
        </row>
        <row r="36">
          <cell r="A36" t="str">
            <v>BEARDS_7_UNIT 1</v>
          </cell>
        </row>
        <row r="37">
          <cell r="A37" t="str">
            <v>BEARMT_1_UNIT</v>
          </cell>
        </row>
        <row r="38">
          <cell r="A38" t="str">
            <v>BELDEN_7_UNIT 1</v>
          </cell>
        </row>
        <row r="39">
          <cell r="A39" t="str">
            <v>BIGCRK_2_EXESWD</v>
          </cell>
        </row>
        <row r="40">
          <cell r="A40" t="str">
            <v>BIOMAS_1_UNIT 1</v>
          </cell>
        </row>
        <row r="41">
          <cell r="A41" t="str">
            <v>BISHOP_1_ALAMO</v>
          </cell>
        </row>
        <row r="42">
          <cell r="A42" t="str">
            <v>BISHOP_1_UNITS</v>
          </cell>
        </row>
        <row r="43">
          <cell r="A43" t="str">
            <v>BLACK_7_UNIT 1</v>
          </cell>
        </row>
        <row r="44">
          <cell r="A44" t="str">
            <v>BLACK_7_UNIT 2</v>
          </cell>
        </row>
        <row r="45">
          <cell r="A45" t="str">
            <v>BLCKBT_2_STONEY</v>
          </cell>
        </row>
        <row r="46">
          <cell r="A46" t="str">
            <v>BLHVN_7_MENLOP</v>
          </cell>
        </row>
        <row r="47">
          <cell r="A47" t="str">
            <v>BLM_2_UNITS</v>
          </cell>
        </row>
        <row r="48">
          <cell r="A48" t="str">
            <v>BLULKE_6_BLUELK</v>
          </cell>
        </row>
        <row r="49">
          <cell r="A49" t="str">
            <v>BLYTHE_1_SOLAR1</v>
          </cell>
        </row>
        <row r="50">
          <cell r="A50" t="str">
            <v>BNNIEN_7_ALTAPH</v>
          </cell>
        </row>
        <row r="51">
          <cell r="A51" t="str">
            <v>BOGUE_1_UNITA1</v>
          </cell>
        </row>
        <row r="52">
          <cell r="A52" t="str">
            <v>BORDEN_2_QF</v>
          </cell>
        </row>
        <row r="53">
          <cell r="A53" t="str">
            <v>BORDER_6_UNITA1</v>
          </cell>
        </row>
        <row r="54">
          <cell r="A54" t="str">
            <v>BOWMN_6_UNIT</v>
          </cell>
        </row>
        <row r="55">
          <cell r="A55" t="str">
            <v>BRDGVL_7_BAKER</v>
          </cell>
        </row>
        <row r="56">
          <cell r="A56" t="str">
            <v>BRDSLD_2_HIWIND</v>
          </cell>
        </row>
        <row r="57">
          <cell r="A57" t="str">
            <v>BRDSLD_2_MTZUMA</v>
          </cell>
        </row>
        <row r="58">
          <cell r="A58" t="str">
            <v>BRDSLD_2_SHILO1</v>
          </cell>
        </row>
        <row r="59">
          <cell r="A59" t="str">
            <v>BRDSLD_2_SHILO2</v>
          </cell>
        </row>
        <row r="60">
          <cell r="A60" t="str">
            <v>BRDWAY_7_UNIT 3</v>
          </cell>
        </row>
        <row r="61">
          <cell r="A61" t="str">
            <v>BUCKBL_2_PL1X3</v>
          </cell>
        </row>
        <row r="62">
          <cell r="A62" t="str">
            <v>BUCKCK_7_OAKFLT</v>
          </cell>
        </row>
        <row r="63">
          <cell r="A63" t="str">
            <v>BUCKCK_7_PL1X2</v>
          </cell>
        </row>
        <row r="64">
          <cell r="A64" t="str">
            <v>BUCKWD_7_WINTCV</v>
          </cell>
        </row>
        <row r="65">
          <cell r="A65" t="str">
            <v>BULLRD_7_SAGNES</v>
          </cell>
        </row>
        <row r="66">
          <cell r="A66" t="str">
            <v>BURNYF_2_UNIT 1</v>
          </cell>
        </row>
        <row r="67">
          <cell r="A67" t="str">
            <v>BUTTVL_7_UNIT 1</v>
          </cell>
        </row>
        <row r="68">
          <cell r="A68" t="str">
            <v>CABZON_1_WINDA1</v>
          </cell>
        </row>
        <row r="69">
          <cell r="A69" t="str">
            <v>CALGEN_1_UNITS</v>
          </cell>
        </row>
        <row r="70">
          <cell r="A70" t="str">
            <v>CALPIN_1_AGNEW</v>
          </cell>
        </row>
        <row r="71">
          <cell r="A71" t="str">
            <v>CAPMAD_1_UNIT 1</v>
          </cell>
        </row>
        <row r="72">
          <cell r="A72" t="str">
            <v>CARBOU_7_PL2X3</v>
          </cell>
        </row>
        <row r="73">
          <cell r="A73" t="str">
            <v>CARBOU_7_PL4X5</v>
          </cell>
        </row>
        <row r="74">
          <cell r="A74" t="str">
            <v>CARBOU_7_UNIT 1</v>
          </cell>
        </row>
        <row r="75">
          <cell r="A75" t="str">
            <v>CARDCG_1_UNITS</v>
          </cell>
        </row>
        <row r="76">
          <cell r="A76" t="str">
            <v>CBRLLO_6_PLSTP1</v>
          </cell>
        </row>
        <row r="77">
          <cell r="A77" t="str">
            <v>CCRITA_7_RPPCHF</v>
          </cell>
        </row>
        <row r="78">
          <cell r="A78" t="str">
            <v>CDWR07_2_GEN</v>
          </cell>
        </row>
        <row r="79">
          <cell r="A79" t="str">
            <v>CEDRCK_6_UNIT</v>
          </cell>
        </row>
        <row r="80">
          <cell r="A80" t="str">
            <v>CENTER_2_QF</v>
          </cell>
        </row>
        <row r="81">
          <cell r="A81" t="str">
            <v>CENTER_2_RHONDO</v>
          </cell>
        </row>
        <row r="82">
          <cell r="A82" t="str">
            <v>CENTER_6_PEAKER</v>
          </cell>
        </row>
        <row r="83">
          <cell r="A83" t="str">
            <v>CENTRY_6_PL1X4</v>
          </cell>
        </row>
        <row r="84">
          <cell r="A84" t="str">
            <v>CHALK_1_UNIT</v>
          </cell>
        </row>
        <row r="85">
          <cell r="A85" t="str">
            <v>CHEVCD_6_UNIT</v>
          </cell>
        </row>
        <row r="86">
          <cell r="A86" t="str">
            <v>CHEVCO_6_UNIT 1</v>
          </cell>
        </row>
        <row r="87">
          <cell r="A87" t="str">
            <v>CHEVCO_6_UNIT 2</v>
          </cell>
        </row>
        <row r="88">
          <cell r="A88" t="str">
            <v>CHEVCY_1_UNIT</v>
          </cell>
        </row>
        <row r="89">
          <cell r="A89" t="str">
            <v>CHEVMN_2_UNITS</v>
          </cell>
        </row>
        <row r="90">
          <cell r="A90" t="str">
            <v>CHICPK_7_UNIT 1</v>
          </cell>
        </row>
        <row r="91">
          <cell r="A91" t="str">
            <v>CHILLS_1_SYCENG</v>
          </cell>
        </row>
        <row r="92">
          <cell r="A92" t="str">
            <v>CHILLS_7_UNITA1</v>
          </cell>
        </row>
        <row r="93">
          <cell r="A93" t="str">
            <v>CHINO_2_QF</v>
          </cell>
        </row>
        <row r="94">
          <cell r="A94" t="str">
            <v>CHINO_2_SOLAR</v>
          </cell>
        </row>
        <row r="95">
          <cell r="A95" t="str">
            <v>CHINO_6_CIMGEN</v>
          </cell>
        </row>
        <row r="96">
          <cell r="A96" t="str">
            <v>CHINO_6_SMPPAP</v>
          </cell>
        </row>
        <row r="97">
          <cell r="A97" t="str">
            <v>CHINO_7_MILIKN</v>
          </cell>
        </row>
        <row r="98">
          <cell r="A98" t="str">
            <v>CHWCHL_1_BIOMAS</v>
          </cell>
        </row>
        <row r="99">
          <cell r="A99" t="str">
            <v>CHWCHL_1_UNIT</v>
          </cell>
        </row>
        <row r="100">
          <cell r="A100" t="str">
            <v>CLOVER_2_UNIT</v>
          </cell>
        </row>
        <row r="101">
          <cell r="A101" t="str">
            <v>CLRKRD_6_COALCN</v>
          </cell>
        </row>
        <row r="102">
          <cell r="A102" t="str">
            <v>CLRKRD_6_LIMESD</v>
          </cell>
        </row>
        <row r="103">
          <cell r="A103" t="str">
            <v>CLRMTK_1_QF</v>
          </cell>
        </row>
        <row r="104">
          <cell r="A104" t="str">
            <v>CNTRVL_6_UNIT</v>
          </cell>
        </row>
        <row r="105">
          <cell r="A105" t="str">
            <v>COCOPP_7_UNIT 6</v>
          </cell>
        </row>
        <row r="106">
          <cell r="A106" t="str">
            <v>COCOPP_7_UNIT 7</v>
          </cell>
        </row>
        <row r="107">
          <cell r="A107" t="str">
            <v>COLEMN_2_UNIT</v>
          </cell>
        </row>
        <row r="108">
          <cell r="A108" t="str">
            <v>COLGA1_6_SHELLW</v>
          </cell>
        </row>
        <row r="109">
          <cell r="A109" t="str">
            <v>COLGAT_7_UNIT 1</v>
          </cell>
        </row>
        <row r="110">
          <cell r="A110" t="str">
            <v>COLGAT_7_UNIT 2</v>
          </cell>
        </row>
        <row r="111">
          <cell r="A111" t="str">
            <v>COLPIN_6_COLLNS</v>
          </cell>
        </row>
        <row r="112">
          <cell r="A112" t="str">
            <v>COLTON_6_AGUAM1</v>
          </cell>
        </row>
        <row r="113">
          <cell r="A113" t="str">
            <v>COLUSA_2_PL1X3</v>
          </cell>
        </row>
        <row r="114">
          <cell r="A114" t="str">
            <v>COLVIL_7_PL1X2</v>
          </cell>
        </row>
        <row r="115">
          <cell r="A115" t="str">
            <v>CONTAN_1_UNIT</v>
          </cell>
        </row>
        <row r="116">
          <cell r="A116" t="str">
            <v>CONTRL_1_LUNDY</v>
          </cell>
        </row>
        <row r="117">
          <cell r="A117" t="str">
            <v>CONTRL_1_OXBOW</v>
          </cell>
        </row>
        <row r="118">
          <cell r="A118" t="str">
            <v>CONTRL_1_POOLE</v>
          </cell>
        </row>
        <row r="119">
          <cell r="A119" t="str">
            <v>CONTRL_1_QF</v>
          </cell>
        </row>
        <row r="120">
          <cell r="A120" t="str">
            <v>CONTRL_1_RUSHCK</v>
          </cell>
        </row>
        <row r="121">
          <cell r="A121" t="str">
            <v>COPMTN_2_SOLAR1</v>
          </cell>
        </row>
        <row r="122">
          <cell r="A122" t="str">
            <v>CORONS_6_CLRWTR</v>
          </cell>
        </row>
        <row r="123">
          <cell r="A123" t="str">
            <v>COTTLE_2_FRNKNH</v>
          </cell>
        </row>
        <row r="124">
          <cell r="A124" t="str">
            <v>COVERD_2_QFUNTS</v>
          </cell>
        </row>
        <row r="125">
          <cell r="A125" t="str">
            <v>COWCRK_2_UNIT</v>
          </cell>
        </row>
        <row r="126">
          <cell r="A126" t="str">
            <v>CPSTNO_7_PRMADS</v>
          </cell>
        </row>
        <row r="127">
          <cell r="A127" t="str">
            <v>CRESSY_1_PARKER</v>
          </cell>
        </row>
        <row r="128">
          <cell r="A128" t="str">
            <v>CRESTA_7_PL1X2</v>
          </cell>
        </row>
        <row r="129">
          <cell r="A129" t="str">
            <v>CRNEVL_6_CRNVA</v>
          </cell>
        </row>
        <row r="130">
          <cell r="A130" t="str">
            <v>CRNEVL_6_SJQN 2</v>
          </cell>
        </row>
        <row r="131">
          <cell r="A131" t="str">
            <v>CRNEVL_6_SJQN 3</v>
          </cell>
        </row>
        <row r="132">
          <cell r="A132" t="str">
            <v>CROKET_7_UNIT</v>
          </cell>
        </row>
        <row r="133">
          <cell r="A133" t="str">
            <v>CRSTWD_6_KUMYAY</v>
          </cell>
        </row>
        <row r="134">
          <cell r="A134" t="str">
            <v>CSCCOG_1_UNIT 1</v>
          </cell>
        </row>
        <row r="135">
          <cell r="A135" t="str">
            <v>CSCGNR_1_UNIT 1</v>
          </cell>
        </row>
        <row r="136">
          <cell r="A136" t="str">
            <v>CSCGNR_1_UNIT 2</v>
          </cell>
        </row>
        <row r="137">
          <cell r="A137" t="str">
            <v>CSTRVL_7_PL1X2</v>
          </cell>
        </row>
        <row r="138">
          <cell r="A138" t="str">
            <v>CSTRVL_7_QFUNTS</v>
          </cell>
        </row>
        <row r="139">
          <cell r="A139" t="str">
            <v>CTNWDP_1_QF</v>
          </cell>
        </row>
        <row r="140">
          <cell r="A140" t="str">
            <v>CURIS_1_QF</v>
          </cell>
        </row>
        <row r="141">
          <cell r="A141" t="str">
            <v>CWATER_7_UNIT 1</v>
          </cell>
        </row>
        <row r="142">
          <cell r="A142" t="str">
            <v>CWATER_7_UNIT 2</v>
          </cell>
        </row>
        <row r="143">
          <cell r="A143" t="str">
            <v>CWATER_7_UNIT 3</v>
          </cell>
        </row>
        <row r="144">
          <cell r="A144" t="str">
            <v>CWATER_7_UNIT 4</v>
          </cell>
        </row>
        <row r="145">
          <cell r="A145" t="str">
            <v>DAVIS_7_MNMETH</v>
          </cell>
        </row>
        <row r="146">
          <cell r="A146" t="str">
            <v>DEADCK_1_UNIT</v>
          </cell>
        </row>
        <row r="147">
          <cell r="A147" t="str">
            <v>DEERCR_6_UNIT 1</v>
          </cell>
        </row>
        <row r="148">
          <cell r="A148" t="str">
            <v>DELTA_2_PL1X4</v>
          </cell>
        </row>
        <row r="149">
          <cell r="A149" t="str">
            <v>DEVERS_1_QF</v>
          </cell>
        </row>
        <row r="150">
          <cell r="A150" t="str">
            <v>DEXZEL_1_UNIT</v>
          </cell>
        </row>
        <row r="151">
          <cell r="A151" t="str">
            <v>DIABLO_7_UNIT 1</v>
          </cell>
        </row>
        <row r="152">
          <cell r="A152" t="str">
            <v>DIABLO_7_UNIT 2</v>
          </cell>
        </row>
        <row r="153">
          <cell r="A153" t="str">
            <v>DINUBA_6_UNIT</v>
          </cell>
        </row>
        <row r="154">
          <cell r="A154" t="str">
            <v>DISCOV_1_CHEVRN</v>
          </cell>
        </row>
        <row r="155">
          <cell r="A155" t="str">
            <v>DIVSON_6_NSQF</v>
          </cell>
        </row>
        <row r="156">
          <cell r="A156" t="str">
            <v>DMDVLY_1_UNITS</v>
          </cell>
        </row>
        <row r="157">
          <cell r="A157" t="str">
            <v>DONNLS_7_UNIT</v>
          </cell>
        </row>
        <row r="158">
          <cell r="A158" t="str">
            <v>DOSMGO_2_NSPIN</v>
          </cell>
        </row>
        <row r="159">
          <cell r="A159" t="str">
            <v>DOUBLC_1_UNITS</v>
          </cell>
        </row>
        <row r="160">
          <cell r="A160" t="str">
            <v>DREWS_6_PL1X4</v>
          </cell>
        </row>
        <row r="161">
          <cell r="A161" t="str">
            <v>DRUM_7_PL1X2</v>
          </cell>
        </row>
        <row r="162">
          <cell r="A162" t="str">
            <v>DRUM_7_PL3X4</v>
          </cell>
        </row>
        <row r="163">
          <cell r="A163" t="str">
            <v>DRUM_7_UNIT 5</v>
          </cell>
        </row>
        <row r="164">
          <cell r="A164" t="str">
            <v>DSABLA_7_UNIT</v>
          </cell>
        </row>
        <row r="165">
          <cell r="A165" t="str">
            <v>DUANE_1_PL1X3</v>
          </cell>
        </row>
        <row r="166">
          <cell r="A166" t="str">
            <v>DUTCH1_7_UNIT 1</v>
          </cell>
        </row>
        <row r="167">
          <cell r="A167" t="str">
            <v>DUTCH2_7_UNIT 1</v>
          </cell>
        </row>
        <row r="168">
          <cell r="A168" t="str">
            <v>DVLCYN_1_UNITS</v>
          </cell>
        </row>
        <row r="169">
          <cell r="A169" t="str">
            <v>EASTWD_7_UNIT</v>
          </cell>
        </row>
        <row r="170">
          <cell r="A170" t="str">
            <v>EDMONS_2_NSPIN</v>
          </cell>
        </row>
        <row r="171">
          <cell r="A171" t="str">
            <v>EGATE_7_NOCITY</v>
          </cell>
        </row>
        <row r="172">
          <cell r="A172" t="str">
            <v>ELCAJN_6_LM6K</v>
          </cell>
        </row>
        <row r="173">
          <cell r="A173" t="str">
            <v>ELCAJN_6_UNITA1</v>
          </cell>
        </row>
        <row r="174">
          <cell r="A174" t="str">
            <v>ELCAJN_7_GT1</v>
          </cell>
        </row>
        <row r="175">
          <cell r="A175" t="str">
            <v>ELDORO_7_UNIT 1</v>
          </cell>
        </row>
        <row r="176">
          <cell r="A176" t="str">
            <v>ELDORO_7_UNIT 2</v>
          </cell>
        </row>
        <row r="177">
          <cell r="A177" t="str">
            <v>ELECTR_7_PL1X3</v>
          </cell>
        </row>
        <row r="178">
          <cell r="A178" t="str">
            <v>ELKCRK_6_STONYG</v>
          </cell>
        </row>
        <row r="179">
          <cell r="A179" t="str">
            <v>ELKHIL_2_PL1X3</v>
          </cell>
        </row>
        <row r="180">
          <cell r="A180" t="str">
            <v>ELLIS_2_QF</v>
          </cell>
        </row>
        <row r="181">
          <cell r="A181" t="str">
            <v>ELNIDP_6_BIOMAS</v>
          </cell>
        </row>
        <row r="182">
          <cell r="A182" t="str">
            <v>ELSEGN_7_UNIT 3</v>
          </cell>
        </row>
        <row r="183">
          <cell r="A183" t="str">
            <v>ELSEGN_7_UNIT 4</v>
          </cell>
        </row>
        <row r="184">
          <cell r="A184" t="str">
            <v>ENCINA_7_EA1</v>
          </cell>
        </row>
        <row r="185">
          <cell r="A185" t="str">
            <v>ENCINA_7_EA2</v>
          </cell>
        </row>
        <row r="186">
          <cell r="A186" t="str">
            <v>ENCINA_7_EA3</v>
          </cell>
        </row>
        <row r="187">
          <cell r="A187" t="str">
            <v>ENCINA_7_EA4</v>
          </cell>
        </row>
        <row r="188">
          <cell r="A188" t="str">
            <v>ENCINA_7_EA5</v>
          </cell>
        </row>
        <row r="189">
          <cell r="A189" t="str">
            <v>ENCINA_7_GT1</v>
          </cell>
        </row>
        <row r="190">
          <cell r="A190" t="str">
            <v>ESCNDO_6_PL1X2</v>
          </cell>
        </row>
        <row r="191">
          <cell r="A191" t="str">
            <v>ESCNDO_6_UNITB1</v>
          </cell>
        </row>
        <row r="192">
          <cell r="A192" t="str">
            <v>ESCO_6_GLMQF</v>
          </cell>
        </row>
        <row r="193">
          <cell r="A193" t="str">
            <v>ETIWND_2_FONTNA</v>
          </cell>
        </row>
        <row r="194">
          <cell r="A194" t="str">
            <v>ETIWND_2_QF</v>
          </cell>
        </row>
        <row r="195">
          <cell r="A195" t="str">
            <v>ETIWND_2_SOLAR</v>
          </cell>
        </row>
        <row r="196">
          <cell r="A196" t="str">
            <v>ETIWND_6_GRPLND</v>
          </cell>
        </row>
        <row r="197">
          <cell r="A197" t="str">
            <v>ETIWND_6_MWDETI</v>
          </cell>
        </row>
        <row r="198">
          <cell r="A198" t="str">
            <v>ETIWND_7_MIDVLY</v>
          </cell>
        </row>
        <row r="199">
          <cell r="A199" t="str">
            <v>ETIWND_7_UNIT 3</v>
          </cell>
        </row>
        <row r="200">
          <cell r="A200" t="str">
            <v>ETIWND_7_UNIT 4</v>
          </cell>
        </row>
        <row r="201">
          <cell r="A201" t="str">
            <v>EXCHEC_7_UNIT 1</v>
          </cell>
        </row>
        <row r="202">
          <cell r="A202" t="str">
            <v>FAIRHV_6_UNIT</v>
          </cell>
        </row>
        <row r="203">
          <cell r="A203" t="str">
            <v>FAYETT_1_UNIT</v>
          </cell>
        </row>
        <row r="204">
          <cell r="A204" t="str">
            <v>FELLOW_7_QFUNTS</v>
          </cell>
        </row>
        <row r="205">
          <cell r="A205" t="str">
            <v>FLOWD1_6_ALTPP1</v>
          </cell>
        </row>
        <row r="206">
          <cell r="A206" t="str">
            <v>FLOWD2_2_FPLWND</v>
          </cell>
        </row>
        <row r="207">
          <cell r="A207" t="str">
            <v>FLOWD2_2_UNIT 1</v>
          </cell>
        </row>
        <row r="208">
          <cell r="A208" t="str">
            <v>FMEADO_6_HELLHL</v>
          </cell>
        </row>
        <row r="209">
          <cell r="A209" t="str">
            <v>FMEADO_7_UNIT</v>
          </cell>
        </row>
        <row r="210">
          <cell r="A210" t="str">
            <v>FORBST_7_UNIT 1</v>
          </cell>
        </row>
        <row r="211">
          <cell r="A211" t="str">
            <v>FORKBU_6_UNIT</v>
          </cell>
        </row>
        <row r="212">
          <cell r="A212" t="str">
            <v>FRIANT_6_UNITS</v>
          </cell>
        </row>
        <row r="213">
          <cell r="A213" t="str">
            <v>FRITO_1_LAY</v>
          </cell>
        </row>
        <row r="214">
          <cell r="A214" t="str">
            <v>FTSWRD_7_QFUNTS</v>
          </cell>
        </row>
        <row r="215">
          <cell r="A215" t="str">
            <v>FULTON_1_QF</v>
          </cell>
        </row>
        <row r="216">
          <cell r="A216" t="str">
            <v>GALE_1_SEGS1</v>
          </cell>
        </row>
        <row r="217">
          <cell r="A217" t="str">
            <v>GARNET_1_UNITS</v>
          </cell>
        </row>
        <row r="218">
          <cell r="A218" t="str">
            <v>GARNET_1_WIND</v>
          </cell>
        </row>
        <row r="219">
          <cell r="A219" t="str">
            <v>GATES_6_PL1X2</v>
          </cell>
        </row>
        <row r="220">
          <cell r="A220" t="str">
            <v>GATWAY_2_PL1X3</v>
          </cell>
        </row>
        <row r="221">
          <cell r="A221" t="str">
            <v>GEYS11_7_UNIT11</v>
          </cell>
        </row>
        <row r="222">
          <cell r="A222" t="str">
            <v>GEYS12_7_UNIT12</v>
          </cell>
        </row>
        <row r="223">
          <cell r="A223" t="str">
            <v>GEYS13_7_UNIT13</v>
          </cell>
        </row>
        <row r="224">
          <cell r="A224" t="str">
            <v>GEYS14_7_UNIT14</v>
          </cell>
        </row>
        <row r="225">
          <cell r="A225" t="str">
            <v>GEYS16_7_UNIT16</v>
          </cell>
        </row>
        <row r="226">
          <cell r="A226" t="str">
            <v>GEYS17_2_BOTRCK</v>
          </cell>
        </row>
        <row r="227">
          <cell r="A227" t="str">
            <v>GEYS17_7_UNIT17</v>
          </cell>
        </row>
        <row r="228">
          <cell r="A228" t="str">
            <v>GEYS18_7_UNIT18</v>
          </cell>
        </row>
        <row r="229">
          <cell r="A229" t="str">
            <v>GEYS20_7_UNIT20</v>
          </cell>
        </row>
        <row r="230">
          <cell r="A230" t="str">
            <v>GILROY_1_UNIT</v>
          </cell>
        </row>
        <row r="231">
          <cell r="A231" t="str">
            <v>GILRPP_1_PL1X2</v>
          </cell>
        </row>
        <row r="232">
          <cell r="A232" t="str">
            <v>GILRPP_1_PL3X4</v>
          </cell>
        </row>
        <row r="233">
          <cell r="A233" t="str">
            <v>GLNARM_7_UNIT 1</v>
          </cell>
        </row>
        <row r="234">
          <cell r="A234" t="str">
            <v>GLNARM_7_UNIT 2</v>
          </cell>
        </row>
        <row r="235">
          <cell r="A235" t="str">
            <v>GLNARM_7_UNIT 3</v>
          </cell>
        </row>
        <row r="236">
          <cell r="A236" t="str">
            <v>GLNARM_7_UNIT 4</v>
          </cell>
        </row>
        <row r="237">
          <cell r="A237" t="str">
            <v>GOLDHL_1_QF</v>
          </cell>
        </row>
        <row r="238">
          <cell r="A238" t="str">
            <v>GOLETA_2_QF</v>
          </cell>
        </row>
        <row r="239">
          <cell r="A239" t="str">
            <v>GOLETA_6_ELLWOD</v>
          </cell>
        </row>
        <row r="240">
          <cell r="A240" t="str">
            <v>GOLETA_6_EXGEN</v>
          </cell>
        </row>
        <row r="241">
          <cell r="A241" t="str">
            <v>GOLETA_6_GAVOTA</v>
          </cell>
        </row>
        <row r="242">
          <cell r="A242" t="str">
            <v>GOLETA_6_TAJIGS</v>
          </cell>
        </row>
        <row r="243">
          <cell r="A243" t="str">
            <v>GRIZLY_1_UNIT 1</v>
          </cell>
        </row>
        <row r="244">
          <cell r="A244" t="str">
            <v>GRNLF1_1_UNITS</v>
          </cell>
        </row>
        <row r="245">
          <cell r="A245" t="str">
            <v>GRNLF2_1_UNIT</v>
          </cell>
        </row>
        <row r="246">
          <cell r="A246" t="str">
            <v>GRNVLY_7_SCLAND</v>
          </cell>
        </row>
        <row r="247">
          <cell r="A247" t="str">
            <v>GRZZLY_1_BERKLY</v>
          </cell>
        </row>
        <row r="248">
          <cell r="A248" t="str">
            <v>GWFPW1_6_UNIT</v>
          </cell>
        </row>
        <row r="249">
          <cell r="A249" t="str">
            <v>GWFPW2_1_UNIT 1</v>
          </cell>
        </row>
        <row r="250">
          <cell r="A250" t="str">
            <v>GWFPW3_1_UNIT 1</v>
          </cell>
        </row>
        <row r="251">
          <cell r="A251" t="str">
            <v>GWFPW4_6_UNIT 1</v>
          </cell>
        </row>
        <row r="252">
          <cell r="A252" t="str">
            <v>GWFPW5_6_UNIT 1</v>
          </cell>
        </row>
        <row r="253">
          <cell r="A253" t="str">
            <v>GWFPWR_1_UNITS</v>
          </cell>
        </row>
        <row r="254">
          <cell r="A254" t="str">
            <v>GWFPWR_6_UNIT</v>
          </cell>
        </row>
        <row r="255">
          <cell r="A255" t="str">
            <v>GYS5X6_7_UNITS</v>
          </cell>
        </row>
        <row r="256">
          <cell r="A256" t="str">
            <v>GYS7X8_7_UNITS</v>
          </cell>
        </row>
        <row r="257">
          <cell r="A257" t="str">
            <v>GYSRVL_7_WSPRNG</v>
          </cell>
        </row>
        <row r="258">
          <cell r="A258" t="str">
            <v>HAASPH_7_PL1X2</v>
          </cell>
        </row>
        <row r="259">
          <cell r="A259" t="str">
            <v>HALSEY_6_UNIT</v>
          </cell>
        </row>
        <row r="260">
          <cell r="A260" t="str">
            <v>HARBGN_7_UNITS</v>
          </cell>
        </row>
        <row r="261">
          <cell r="A261" t="str">
            <v>HATCR1_7_UNIT</v>
          </cell>
        </row>
        <row r="262">
          <cell r="A262" t="str">
            <v>HATCR2_7_UNIT</v>
          </cell>
        </row>
        <row r="263">
          <cell r="A263" t="str">
            <v>HATLOS_6_LSCRK</v>
          </cell>
        </row>
        <row r="264">
          <cell r="A264" t="str">
            <v>HATLOS_6_QFUNTS</v>
          </cell>
        </row>
        <row r="265">
          <cell r="A265" t="str">
            <v>HATRDG_2_WIND</v>
          </cell>
        </row>
        <row r="266">
          <cell r="A266" t="str">
            <v>HAYPRS_6_QFUNTS</v>
          </cell>
        </row>
        <row r="267">
          <cell r="A267" t="str">
            <v>HELMPG_7_UNIT 1</v>
          </cell>
        </row>
        <row r="268">
          <cell r="A268" t="str">
            <v>HELMPG_7_UNIT 2</v>
          </cell>
        </row>
        <row r="269">
          <cell r="A269" t="str">
            <v>HELMPG_7_UNIT 3</v>
          </cell>
        </row>
        <row r="270">
          <cell r="A270" t="str">
            <v>HENRTA_6_UNITA1</v>
          </cell>
        </row>
        <row r="271">
          <cell r="A271" t="str">
            <v>HENRTA_6_UNITA2</v>
          </cell>
        </row>
        <row r="272">
          <cell r="A272" t="str">
            <v>HICKS_7_GUADLP</v>
          </cell>
        </row>
        <row r="273">
          <cell r="A273" t="str">
            <v>HIDSRT_2_UNITS</v>
          </cell>
        </row>
        <row r="274">
          <cell r="A274" t="str">
            <v>HIGGNS_7_QFUNTS</v>
          </cell>
        </row>
        <row r="275">
          <cell r="A275" t="str">
            <v>HINSON_6_CARBGN</v>
          </cell>
        </row>
        <row r="276">
          <cell r="A276" t="str">
            <v>HINSON_6_LBECH1</v>
          </cell>
        </row>
        <row r="277">
          <cell r="A277" t="str">
            <v>HINSON_6_LBECH2</v>
          </cell>
        </row>
        <row r="278">
          <cell r="A278" t="str">
            <v>HINSON_6_LBECH3</v>
          </cell>
        </row>
        <row r="279">
          <cell r="A279" t="str">
            <v>HINSON_6_LBECH4</v>
          </cell>
        </row>
        <row r="280">
          <cell r="A280" t="str">
            <v>HINSON_6_SERRGN</v>
          </cell>
        </row>
        <row r="281">
          <cell r="A281" t="str">
            <v>HIWAY_7_ACANYN</v>
          </cell>
        </row>
        <row r="282">
          <cell r="A282" t="str">
            <v>HMLTBR_6_UNITS</v>
          </cell>
        </row>
        <row r="283">
          <cell r="A283" t="str">
            <v>HNTGBH_7_UNIT 1</v>
          </cell>
        </row>
        <row r="284">
          <cell r="A284" t="str">
            <v>HNTGBH_7_UNIT 2</v>
          </cell>
        </row>
        <row r="285">
          <cell r="A285" t="str">
            <v>HNTGBH_7_UNIT 3</v>
          </cell>
        </row>
        <row r="286">
          <cell r="A286" t="str">
            <v>HNTGBH_7_UNIT 4</v>
          </cell>
        </row>
        <row r="287">
          <cell r="A287" t="str">
            <v>HOLGAT_1_BORAX</v>
          </cell>
        </row>
        <row r="288">
          <cell r="A288" t="str">
            <v>HOLGAT_1_MOGEN</v>
          </cell>
        </row>
        <row r="289">
          <cell r="A289" t="str">
            <v>HUMBPP_1_UNITS3</v>
          </cell>
        </row>
        <row r="290">
          <cell r="A290" t="str">
            <v>HUMBPP_6_UNITS1</v>
          </cell>
        </row>
        <row r="291">
          <cell r="A291" t="str">
            <v>HUMBPP_6_UNITS2</v>
          </cell>
        </row>
        <row r="292">
          <cell r="A292" t="str">
            <v>HUMBSB_1_QF</v>
          </cell>
        </row>
        <row r="293">
          <cell r="A293" t="str">
            <v>HYTTHM_2_UNITS</v>
          </cell>
        </row>
        <row r="294">
          <cell r="A294" t="str">
            <v>IGNACO_1_QF</v>
          </cell>
        </row>
        <row r="295">
          <cell r="A295" t="str">
            <v>INDIGO_1_UNIT 1</v>
          </cell>
        </row>
        <row r="296">
          <cell r="A296" t="str">
            <v>INDIGO_1_UNIT 2</v>
          </cell>
        </row>
        <row r="297">
          <cell r="A297" t="str">
            <v>INDIGO_1_UNIT 3</v>
          </cell>
        </row>
        <row r="298">
          <cell r="A298" t="str">
            <v>INDVLY_1_UNITS</v>
          </cell>
        </row>
        <row r="299">
          <cell r="A299" t="str">
            <v>INLDEM_5_UNIT 1</v>
          </cell>
        </row>
        <row r="300">
          <cell r="A300" t="str">
            <v>INLDEM_5_UNIT 2</v>
          </cell>
        </row>
        <row r="301">
          <cell r="A301" t="str">
            <v>INSKIP_2_UNIT</v>
          </cell>
        </row>
        <row r="302">
          <cell r="A302" t="str">
            <v>INTTRB_6_UNIT</v>
          </cell>
        </row>
        <row r="303">
          <cell r="A303" t="str">
            <v>JAKVAL_2_IONE</v>
          </cell>
        </row>
        <row r="304">
          <cell r="A304" t="str">
            <v>JOHANN_6_QFA1</v>
          </cell>
        </row>
        <row r="305">
          <cell r="A305" t="str">
            <v>JRWOOD_1_UNIT 1</v>
          </cell>
        </row>
        <row r="306">
          <cell r="A306" t="str">
            <v>JVENTR_2_QFUNTS</v>
          </cell>
        </row>
        <row r="307">
          <cell r="A307" t="str">
            <v>KALINA_2_UNIT 1</v>
          </cell>
        </row>
        <row r="308">
          <cell r="A308" t="str">
            <v>KANAKA_1_UNIT</v>
          </cell>
        </row>
        <row r="309">
          <cell r="A309" t="str">
            <v>KEARNY_7_KY1</v>
          </cell>
        </row>
        <row r="310">
          <cell r="A310" t="str">
            <v>KEARNY_7_KY2</v>
          </cell>
        </row>
        <row r="311">
          <cell r="A311" t="str">
            <v>KEARNY_7_KY3</v>
          </cell>
        </row>
        <row r="312">
          <cell r="A312" t="str">
            <v>KEKAWK_6_UNIT</v>
          </cell>
        </row>
        <row r="313">
          <cell r="A313" t="str">
            <v>KELYRG_6_UNIT</v>
          </cell>
        </row>
        <row r="314">
          <cell r="A314" t="str">
            <v>KERKH1_7_UNIT 1</v>
          </cell>
        </row>
        <row r="315">
          <cell r="A315" t="str">
            <v>KERKH1_7_UNIT 2</v>
          </cell>
        </row>
        <row r="316">
          <cell r="A316" t="str">
            <v>KERKH1_7_UNIT 3</v>
          </cell>
        </row>
        <row r="317">
          <cell r="A317" t="str">
            <v>KERKH2_7_UNIT 1</v>
          </cell>
        </row>
        <row r="318">
          <cell r="A318" t="str">
            <v>KERNFT_1_UNITS</v>
          </cell>
        </row>
        <row r="319">
          <cell r="A319" t="str">
            <v>KERNRG_1_UNITS</v>
          </cell>
        </row>
        <row r="320">
          <cell r="A320" t="str">
            <v>KERRGN_1_UNIT 1</v>
          </cell>
        </row>
        <row r="321">
          <cell r="A321" t="str">
            <v>KILARC_2_UNIT 1</v>
          </cell>
        </row>
        <row r="322">
          <cell r="A322" t="str">
            <v>KINGCO_1_KINGBR</v>
          </cell>
        </row>
        <row r="323">
          <cell r="A323" t="str">
            <v>KINGRV_7_UNIT 1</v>
          </cell>
        </row>
        <row r="324">
          <cell r="A324" t="str">
            <v>KIRKER_7_KELCYN</v>
          </cell>
        </row>
        <row r="325">
          <cell r="A325" t="str">
            <v>KNGCTY_6_UNITA1</v>
          </cell>
        </row>
        <row r="326">
          <cell r="A326" t="str">
            <v>KRAMER_1_SEGS37</v>
          </cell>
        </row>
        <row r="327">
          <cell r="A327" t="str">
            <v>KRAMER_2_SEGS89</v>
          </cell>
        </row>
        <row r="328">
          <cell r="A328" t="str">
            <v>KRNCNY_6_UNIT</v>
          </cell>
        </row>
        <row r="329">
          <cell r="A329" t="str">
            <v>KRNOIL_7_TEXEXP</v>
          </cell>
        </row>
        <row r="330">
          <cell r="A330" t="str">
            <v>LACIEN_2_VENICE</v>
          </cell>
        </row>
        <row r="331">
          <cell r="A331" t="str">
            <v>LAFRES_6_QF</v>
          </cell>
        </row>
        <row r="332">
          <cell r="A332" t="str">
            <v>LAGBEL_6_QF</v>
          </cell>
        </row>
        <row r="333">
          <cell r="A333" t="str">
            <v>LAPAC_6_UNIT</v>
          </cell>
        </row>
        <row r="334">
          <cell r="A334" t="str">
            <v>LAPLMA_2_UNIT 1</v>
          </cell>
        </row>
        <row r="335">
          <cell r="A335" t="str">
            <v>LAPLMA_2_UNIT 2</v>
          </cell>
        </row>
        <row r="336">
          <cell r="A336" t="str">
            <v>LAPLMA_2_UNIT 3</v>
          </cell>
        </row>
        <row r="337">
          <cell r="A337" t="str">
            <v>LAPLMA_2_UNIT 4</v>
          </cell>
        </row>
        <row r="338">
          <cell r="A338" t="str">
            <v>LARKSP_6_UNIT 1</v>
          </cell>
        </row>
        <row r="339">
          <cell r="A339" t="str">
            <v>LARKSP_6_UNIT 2</v>
          </cell>
        </row>
        <row r="340">
          <cell r="A340" t="str">
            <v>LAROA1_2_UNITA1</v>
          </cell>
        </row>
        <row r="341">
          <cell r="A341" t="str">
            <v>LAROA2_2_UNITA1</v>
          </cell>
        </row>
        <row r="342">
          <cell r="A342" t="str">
            <v>LASSEN_6_UNITS</v>
          </cell>
        </row>
        <row r="343">
          <cell r="A343" t="str">
            <v>LAWRNC_7_SUNYVL</v>
          </cell>
        </row>
        <row r="344">
          <cell r="A344" t="str">
            <v>LEBECS_2_UNITS</v>
          </cell>
        </row>
        <row r="345">
          <cell r="A345" t="str">
            <v>LECEF_1_UNITS</v>
          </cell>
        </row>
        <row r="346">
          <cell r="A346" t="str">
            <v>LEWSTN_7_WEBRFL</v>
          </cell>
        </row>
        <row r="347">
          <cell r="A347" t="str">
            <v>LFC 51_2_UNIT 1</v>
          </cell>
        </row>
        <row r="348">
          <cell r="A348" t="str">
            <v>LGHTHP_6_ICEGEN</v>
          </cell>
        </row>
        <row r="349">
          <cell r="A349" t="str">
            <v>LGHTHP_6_QF</v>
          </cell>
        </row>
        <row r="350">
          <cell r="A350" t="str">
            <v>LIVOAK_1_UNIT 1</v>
          </cell>
        </row>
        <row r="351">
          <cell r="A351" t="str">
            <v>LMBEPK_2_UNITA1</v>
          </cell>
        </row>
        <row r="352">
          <cell r="A352" t="str">
            <v>LMBEPK_2_UNITA2</v>
          </cell>
        </row>
        <row r="353">
          <cell r="A353" t="str">
            <v>LMBEPK_2_UNITA3</v>
          </cell>
        </row>
        <row r="354">
          <cell r="A354" t="str">
            <v>LMEC_1_PL1X3</v>
          </cell>
        </row>
        <row r="355">
          <cell r="A355" t="str">
            <v>LODI25_2_UNIT 1</v>
          </cell>
        </row>
        <row r="356">
          <cell r="A356" t="str">
            <v>LOWGAP_7_QFUNTS</v>
          </cell>
        </row>
        <row r="357">
          <cell r="A357" t="str">
            <v>MALAGA_1_PL1X2</v>
          </cell>
        </row>
        <row r="358">
          <cell r="A358" t="str">
            <v>MALCHQ_7_UNIT 1</v>
          </cell>
        </row>
        <row r="359">
          <cell r="A359" t="str">
            <v>MARKHM_1_CATLST</v>
          </cell>
        </row>
        <row r="360">
          <cell r="A360" t="str">
            <v>MARTIN_1_SUNSET</v>
          </cell>
        </row>
        <row r="361">
          <cell r="A361" t="str">
            <v>MCARTH_6_BIGVAL</v>
          </cell>
        </row>
        <row r="362">
          <cell r="A362" t="str">
            <v>MCCALL_1_QF</v>
          </cell>
        </row>
        <row r="363">
          <cell r="A363" t="str">
            <v>MCGEN_1_UNIT</v>
          </cell>
        </row>
        <row r="364">
          <cell r="A364" t="str">
            <v>MCSWAN_6_UNITS</v>
          </cell>
        </row>
        <row r="365">
          <cell r="A365" t="str">
            <v>MDFKRL_2_PROJCT</v>
          </cell>
        </row>
        <row r="366">
          <cell r="A366" t="str">
            <v>MENBIO_6_RENEW1</v>
          </cell>
        </row>
        <row r="367">
          <cell r="A367" t="str">
            <v>MENBIO_6_UNIT</v>
          </cell>
        </row>
        <row r="368">
          <cell r="A368" t="str">
            <v>MERCFL_6_UNIT</v>
          </cell>
        </row>
        <row r="369">
          <cell r="A369" t="str">
            <v>MESAP_1_QF</v>
          </cell>
        </row>
        <row r="370">
          <cell r="A370" t="str">
            <v>MESAS_2_QF</v>
          </cell>
        </row>
        <row r="371">
          <cell r="A371" t="str">
            <v>METCLF_1_QF</v>
          </cell>
        </row>
        <row r="372">
          <cell r="A372" t="str">
            <v>METEC_2_PL1X3</v>
          </cell>
        </row>
        <row r="373">
          <cell r="A373" t="str">
            <v>MIDSET_1_UNIT 1</v>
          </cell>
        </row>
        <row r="374">
          <cell r="A374" t="str">
            <v>MIDWAY_1_QF</v>
          </cell>
        </row>
        <row r="375">
          <cell r="A375" t="str">
            <v>MILBRA_1_QF</v>
          </cell>
        </row>
        <row r="376">
          <cell r="A376" t="str">
            <v>MIRLOM_2_CORONA</v>
          </cell>
        </row>
        <row r="377">
          <cell r="A377" t="str">
            <v>MIRLOM_2_TEMESC</v>
          </cell>
        </row>
        <row r="378">
          <cell r="A378" t="str">
            <v>MIRLOM_6_DELGEN</v>
          </cell>
        </row>
        <row r="379">
          <cell r="A379" t="str">
            <v>MIRLOM_6_PEAKER</v>
          </cell>
        </row>
        <row r="380">
          <cell r="A380" t="str">
            <v>MIRLOM_7_MWDLKM</v>
          </cell>
        </row>
        <row r="381">
          <cell r="A381" t="str">
            <v>MISSIX_1_QF</v>
          </cell>
        </row>
        <row r="382">
          <cell r="A382" t="str">
            <v>MKTRCK_1_UNIT 1</v>
          </cell>
        </row>
        <row r="383">
          <cell r="A383" t="str">
            <v>MLPTAS_7_QFUNTS</v>
          </cell>
        </row>
        <row r="384">
          <cell r="A384" t="str">
            <v>MNDALY_7_UNIT 1</v>
          </cell>
        </row>
        <row r="385">
          <cell r="A385" t="str">
            <v>MNDALY_7_UNIT 2</v>
          </cell>
        </row>
        <row r="386">
          <cell r="A386" t="str">
            <v>MNDALY_7_UNIT 3</v>
          </cell>
        </row>
        <row r="387">
          <cell r="A387" t="str">
            <v>MNTAGU_7_NEWBYI</v>
          </cell>
        </row>
        <row r="388">
          <cell r="A388" t="str">
            <v>MOJAVE_1_SIPHON</v>
          </cell>
        </row>
        <row r="389">
          <cell r="A389" t="str">
            <v>MONLTH_6_BOREL</v>
          </cell>
        </row>
        <row r="390">
          <cell r="A390" t="str">
            <v>MONTPH_7_UNITS</v>
          </cell>
        </row>
        <row r="391">
          <cell r="A391" t="str">
            <v>MOORPK_2_CALABS</v>
          </cell>
        </row>
        <row r="392">
          <cell r="A392" t="str">
            <v>MOORPK_6_QF</v>
          </cell>
        </row>
        <row r="393">
          <cell r="A393" t="str">
            <v>MOORPK_7_UNITA1</v>
          </cell>
        </row>
        <row r="394">
          <cell r="A394" t="str">
            <v>MORBAY_7_UNIT 3</v>
          </cell>
        </row>
        <row r="395">
          <cell r="A395" t="str">
            <v>MORBAY_7_UNIT 4</v>
          </cell>
        </row>
        <row r="396">
          <cell r="A396" t="str">
            <v>MOSSLD_1_QF</v>
          </cell>
        </row>
        <row r="397">
          <cell r="A397" t="str">
            <v>MOSSLD_2_PSP1</v>
          </cell>
        </row>
        <row r="398">
          <cell r="A398" t="str">
            <v>MOSSLD_2_PSP2</v>
          </cell>
        </row>
        <row r="399">
          <cell r="A399" t="str">
            <v>MOSSLD_7_UNIT 6</v>
          </cell>
        </row>
        <row r="400">
          <cell r="A400" t="str">
            <v>MOSSLD_7_UNIT 7</v>
          </cell>
        </row>
        <row r="401">
          <cell r="A401" t="str">
            <v>MRCHNT_2_MELDYN</v>
          </cell>
        </row>
        <row r="402">
          <cell r="A402" t="str">
            <v>MRGT_6_MEF2</v>
          </cell>
        </row>
        <row r="403">
          <cell r="A403" t="str">
            <v>MRGT_6_MMAREF</v>
          </cell>
        </row>
        <row r="404">
          <cell r="A404" t="str">
            <v>MRGT_7_UNITS</v>
          </cell>
        </row>
        <row r="405">
          <cell r="A405" t="str">
            <v>MSHGTS_6_MMARLF</v>
          </cell>
        </row>
        <row r="406">
          <cell r="A406" t="str">
            <v>MSSION_2_QF</v>
          </cell>
        </row>
        <row r="407">
          <cell r="A407" t="str">
            <v>MTNLAS_6_UNIT</v>
          </cell>
        </row>
        <row r="408">
          <cell r="A408" t="str">
            <v>MTNPOS_1_UNIT</v>
          </cell>
        </row>
        <row r="409">
          <cell r="A409" t="str">
            <v>MTNPWR_7_BURNEY</v>
          </cell>
        </row>
        <row r="410">
          <cell r="A410" t="str">
            <v>MTWIND_1_UNIT 1</v>
          </cell>
        </row>
        <row r="411">
          <cell r="A411" t="str">
            <v>MTWIND_1_UNIT 2</v>
          </cell>
        </row>
        <row r="412">
          <cell r="A412" t="str">
            <v>MTWIND_1_UNIT 3</v>
          </cell>
        </row>
        <row r="413">
          <cell r="A413" t="str">
            <v>NAPA_2_UNIT</v>
          </cell>
        </row>
        <row r="414">
          <cell r="A414" t="str">
            <v>NAROW1_2_UNIT</v>
          </cell>
        </row>
        <row r="415">
          <cell r="A415" t="str">
            <v>NAROW2_2_UNIT</v>
          </cell>
        </row>
        <row r="416">
          <cell r="A416" t="str">
            <v>NAVY35_1_UNITS</v>
          </cell>
        </row>
        <row r="417">
          <cell r="A417" t="str">
            <v>NAVYII_2_UNITS</v>
          </cell>
        </row>
        <row r="418">
          <cell r="A418" t="str">
            <v>NCPA_7_GP1UN1</v>
          </cell>
        </row>
        <row r="419">
          <cell r="A419" t="str">
            <v>NCPA_7_GP1UN2</v>
          </cell>
        </row>
        <row r="420">
          <cell r="A420" t="str">
            <v>NCPA_7_GP2UN3</v>
          </cell>
        </row>
        <row r="421">
          <cell r="A421" t="str">
            <v>NCPA_7_GP2UN4</v>
          </cell>
        </row>
        <row r="422">
          <cell r="A422" t="str">
            <v>NEWARK_1_QF</v>
          </cell>
        </row>
        <row r="423">
          <cell r="A423" t="str">
            <v>NHOGAN_6_UNITS</v>
          </cell>
        </row>
        <row r="424">
          <cell r="A424" t="str">
            <v>NIMTG_6_NIQF</v>
          </cell>
        </row>
        <row r="425">
          <cell r="A425" t="str">
            <v>NWCSTL_7_UNIT 1</v>
          </cell>
        </row>
        <row r="426">
          <cell r="A426" t="str">
            <v>OAK C_7_UNIT 1</v>
          </cell>
        </row>
        <row r="427">
          <cell r="A427" t="str">
            <v>OAK C_7_UNIT 2</v>
          </cell>
        </row>
        <row r="428">
          <cell r="A428" t="str">
            <v>OAK C_7_UNIT 3</v>
          </cell>
        </row>
        <row r="429">
          <cell r="A429" t="str">
            <v>OAK L_7_EBMUD</v>
          </cell>
        </row>
        <row r="430">
          <cell r="A430" t="str">
            <v>OGROVE_6_PL1X2</v>
          </cell>
        </row>
        <row r="431">
          <cell r="A431" t="str">
            <v>OILDAL_1_UNIT 1</v>
          </cell>
        </row>
        <row r="432">
          <cell r="A432" t="str">
            <v>OILFLD_7_QFUNTS</v>
          </cell>
        </row>
        <row r="433">
          <cell r="A433" t="str">
            <v>OLINDA_2_COYCRK</v>
          </cell>
        </row>
        <row r="434">
          <cell r="A434" t="str">
            <v>OLINDA_2_QF</v>
          </cell>
        </row>
        <row r="435">
          <cell r="A435" t="str">
            <v>OLINDA_7_LNDFIL</v>
          </cell>
        </row>
        <row r="436">
          <cell r="A436" t="str">
            <v>OLSEN_2_UNIT</v>
          </cell>
        </row>
        <row r="437">
          <cell r="A437" t="str">
            <v>OMAR_2_UNIT 1</v>
          </cell>
        </row>
        <row r="438">
          <cell r="A438" t="str">
            <v>OMAR_2_UNIT 2</v>
          </cell>
        </row>
        <row r="439">
          <cell r="A439" t="str">
            <v>OMAR_2_UNIT 3</v>
          </cell>
        </row>
        <row r="440">
          <cell r="A440" t="str">
            <v>OMAR_2_UNIT 4</v>
          </cell>
        </row>
        <row r="441">
          <cell r="A441" t="str">
            <v>ORMOND_7_UNIT 1</v>
          </cell>
        </row>
        <row r="442">
          <cell r="A442" t="str">
            <v>ORMOND_7_UNIT 2</v>
          </cell>
        </row>
        <row r="443">
          <cell r="A443" t="str">
            <v>OROVIL_6_UNIT</v>
          </cell>
        </row>
        <row r="444">
          <cell r="A444" t="str">
            <v>OSO_6_NSPIN</v>
          </cell>
        </row>
        <row r="445">
          <cell r="A445" t="str">
            <v>OTAY_6_PL1X2</v>
          </cell>
        </row>
        <row r="446">
          <cell r="A446" t="str">
            <v>OTAY_6_UNITB1</v>
          </cell>
        </row>
        <row r="447">
          <cell r="A447" t="str">
            <v>OTAY_7_UNITC1</v>
          </cell>
        </row>
        <row r="448">
          <cell r="A448" t="str">
            <v>OTMESA_2_PL1X3</v>
          </cell>
        </row>
        <row r="449">
          <cell r="A449" t="str">
            <v>OXBOW_6_DRUM</v>
          </cell>
        </row>
        <row r="450">
          <cell r="A450" t="str">
            <v>OXMTN_6_LNDFIL</v>
          </cell>
        </row>
        <row r="451">
          <cell r="A451" t="str">
            <v>PACLUM_6_UNIT</v>
          </cell>
        </row>
        <row r="452">
          <cell r="A452" t="str">
            <v>PACORO_6_UNIT</v>
          </cell>
        </row>
        <row r="453">
          <cell r="A453" t="str">
            <v>PADUA_2_ONTARO</v>
          </cell>
        </row>
        <row r="454">
          <cell r="A454" t="str">
            <v>PADUA_6_MWDSDM</v>
          </cell>
        </row>
        <row r="455">
          <cell r="A455" t="str">
            <v>PADUA_6_QF</v>
          </cell>
        </row>
        <row r="456">
          <cell r="A456" t="str">
            <v>PADUA_7_SDIMAS</v>
          </cell>
        </row>
        <row r="457">
          <cell r="A457" t="str">
            <v>PALALT_7_COBUG</v>
          </cell>
        </row>
        <row r="458">
          <cell r="A458" t="str">
            <v>PALOMR_2_PL1X3</v>
          </cell>
        </row>
        <row r="459">
          <cell r="A459" t="str">
            <v>PANDOL_6_UNIT</v>
          </cell>
        </row>
        <row r="460">
          <cell r="A460" t="str">
            <v>PEARBL_2_NSPIN</v>
          </cell>
        </row>
        <row r="461">
          <cell r="A461" t="str">
            <v>PHOENX_1_UNIT</v>
          </cell>
        </row>
        <row r="462">
          <cell r="A462" t="str">
            <v>PINFLT_7_UNITS</v>
          </cell>
        </row>
        <row r="463">
          <cell r="A463" t="str">
            <v>PIT1_7_UNIT 1</v>
          </cell>
        </row>
        <row r="464">
          <cell r="A464" t="str">
            <v>PIT1_7_UNIT 2</v>
          </cell>
        </row>
        <row r="465">
          <cell r="A465" t="str">
            <v>PIT3_7_PL1X3</v>
          </cell>
        </row>
        <row r="466">
          <cell r="A466" t="str">
            <v>PIT4_7_PL1X2</v>
          </cell>
        </row>
        <row r="467">
          <cell r="A467" t="str">
            <v>PIT5_7_PL1X2</v>
          </cell>
        </row>
        <row r="468">
          <cell r="A468" t="str">
            <v>PIT5_7_PL3X4</v>
          </cell>
        </row>
        <row r="469">
          <cell r="A469" t="str">
            <v>PIT5_7_QFUNTS</v>
          </cell>
        </row>
        <row r="470">
          <cell r="A470" t="str">
            <v>PIT6_7_UNIT 1</v>
          </cell>
        </row>
        <row r="471">
          <cell r="A471" t="str">
            <v>PIT6_7_UNIT 2</v>
          </cell>
        </row>
        <row r="472">
          <cell r="A472" t="str">
            <v>PIT7_7_UNIT 1</v>
          </cell>
        </row>
        <row r="473">
          <cell r="A473" t="str">
            <v>PIT7_7_UNIT 2</v>
          </cell>
        </row>
        <row r="474">
          <cell r="A474" t="str">
            <v>PITTSP_7_UNIT 5</v>
          </cell>
        </row>
        <row r="475">
          <cell r="A475" t="str">
            <v>PITTSP_7_UNIT 6</v>
          </cell>
        </row>
        <row r="476">
          <cell r="A476" t="str">
            <v>PITTSP_7_UNIT 7</v>
          </cell>
        </row>
        <row r="477">
          <cell r="A477" t="str">
            <v>PLACVL_1_CHILIB</v>
          </cell>
        </row>
        <row r="478">
          <cell r="A478" t="str">
            <v>PLACVL_1_RCKCRE</v>
          </cell>
        </row>
        <row r="479">
          <cell r="A479" t="str">
            <v>PLSNTG_7_LNCLND</v>
          </cell>
        </row>
        <row r="480">
          <cell r="A480" t="str">
            <v>PNCHEG_2_PL1X4</v>
          </cell>
        </row>
        <row r="481">
          <cell r="A481" t="str">
            <v>PNCHPP_1_PL1X2</v>
          </cell>
        </row>
        <row r="482">
          <cell r="A482" t="str">
            <v>PNOCHE_1_PL1X2</v>
          </cell>
        </row>
        <row r="483">
          <cell r="A483" t="str">
            <v>PNOCHE_1_UNITA1</v>
          </cell>
        </row>
        <row r="484">
          <cell r="A484" t="str">
            <v>POEPH_7_UNIT 1</v>
          </cell>
        </row>
        <row r="485">
          <cell r="A485" t="str">
            <v>POEPH_7_UNIT 2</v>
          </cell>
        </row>
        <row r="486">
          <cell r="A486" t="str">
            <v>POTRPP_7_UNIT 3</v>
          </cell>
        </row>
        <row r="487">
          <cell r="A487" t="str">
            <v>POTRPP_7_UNIT 4</v>
          </cell>
        </row>
        <row r="488">
          <cell r="A488" t="str">
            <v>POTRPP_7_UNIT 5</v>
          </cell>
        </row>
        <row r="489">
          <cell r="A489" t="str">
            <v>POTRPP_7_UNIT 6</v>
          </cell>
        </row>
        <row r="490">
          <cell r="A490" t="str">
            <v>POTTER_6_UNITS</v>
          </cell>
        </row>
        <row r="491">
          <cell r="A491" t="str">
            <v>POTTER_7_VECINO</v>
          </cell>
        </row>
        <row r="492">
          <cell r="A492" t="str">
            <v>PSWEET_7_QFUNTS</v>
          </cell>
        </row>
        <row r="493">
          <cell r="A493" t="str">
            <v>PTLOMA_6_NTCCGN</v>
          </cell>
        </row>
        <row r="494">
          <cell r="A494" t="str">
            <v>PTLOMA_6_NTCQF</v>
          </cell>
        </row>
        <row r="495">
          <cell r="A495" t="str">
            <v>PWEST_1_UNIT</v>
          </cell>
        </row>
        <row r="496">
          <cell r="A496" t="str">
            <v>RCKCRK_7_UNIT 1</v>
          </cell>
        </row>
        <row r="497">
          <cell r="A497" t="str">
            <v>RCKCRK_7_UNIT 2</v>
          </cell>
        </row>
        <row r="498">
          <cell r="A498" t="str">
            <v>RECTOR_2_KAWEAH</v>
          </cell>
        </row>
        <row r="499">
          <cell r="A499" t="str">
            <v>RECTOR_2_KAWH 1</v>
          </cell>
        </row>
        <row r="500">
          <cell r="A500" t="str">
            <v>RECTOR_2_QF</v>
          </cell>
        </row>
        <row r="501">
          <cell r="A501" t="str">
            <v>RECTOR_7_TULARE</v>
          </cell>
        </row>
        <row r="502">
          <cell r="A502" t="str">
            <v>REDBLF_6_UNIT</v>
          </cell>
        </row>
        <row r="503">
          <cell r="A503" t="str">
            <v>REDOND_7_UNIT 5</v>
          </cell>
        </row>
        <row r="504">
          <cell r="A504" t="str">
            <v>REDOND_7_UNIT 6</v>
          </cell>
        </row>
        <row r="505">
          <cell r="A505" t="str">
            <v>REDOND_7_UNIT 7</v>
          </cell>
        </row>
        <row r="506">
          <cell r="A506" t="str">
            <v>REDOND_7_UNIT 8</v>
          </cell>
        </row>
        <row r="507">
          <cell r="A507" t="str">
            <v>RHONDO_2_QF</v>
          </cell>
        </row>
        <row r="508">
          <cell r="A508" t="str">
            <v>RHONDO_6_PUENTE</v>
          </cell>
        </row>
        <row r="509">
          <cell r="A509" t="str">
            <v>RICHMN_7_BAYENV</v>
          </cell>
        </row>
        <row r="510">
          <cell r="A510" t="str">
            <v>RIOBRV_6_UNIT 1</v>
          </cell>
        </row>
        <row r="511">
          <cell r="A511" t="str">
            <v>RIOOSO_1_QF</v>
          </cell>
        </row>
        <row r="512">
          <cell r="A512" t="str">
            <v>ROLLIN_6_UNIT</v>
          </cell>
        </row>
        <row r="513">
          <cell r="A513" t="str">
            <v>RVRVEW_1_UNITA1</v>
          </cell>
        </row>
        <row r="514">
          <cell r="A514" t="str">
            <v>RVSIDE_2_RERCU3</v>
          </cell>
        </row>
        <row r="515">
          <cell r="A515" t="str">
            <v>RVSIDE_2_RERCU4</v>
          </cell>
        </row>
        <row r="516">
          <cell r="A516" t="str">
            <v>RVSIDE_6_RERCU1</v>
          </cell>
        </row>
        <row r="517">
          <cell r="A517" t="str">
            <v>RVSIDE_6_RERCU2</v>
          </cell>
        </row>
        <row r="518">
          <cell r="A518" t="str">
            <v>RVSIDE_6_SPRING</v>
          </cell>
        </row>
        <row r="519">
          <cell r="A519" t="str">
            <v>SALIRV_2_UNIT</v>
          </cell>
        </row>
        <row r="520">
          <cell r="A520" t="str">
            <v>SALTSP_7_UNITS</v>
          </cell>
        </row>
        <row r="521">
          <cell r="A521" t="str">
            <v>SAMPSN_6_KELCO1</v>
          </cell>
        </row>
        <row r="522">
          <cell r="A522" t="str">
            <v>SANJOA_1_UNIT 1</v>
          </cell>
        </row>
        <row r="523">
          <cell r="A523" t="str">
            <v>SANTFG_7_UNITS</v>
          </cell>
        </row>
        <row r="524">
          <cell r="A524" t="str">
            <v>SANTGO_6_COYOTE</v>
          </cell>
        </row>
        <row r="525">
          <cell r="A525" t="str">
            <v>SARGNT_2_UNIT</v>
          </cell>
        </row>
        <row r="526">
          <cell r="A526" t="str">
            <v>SAUGUS_2_TOLAND</v>
          </cell>
        </row>
        <row r="527">
          <cell r="A527" t="str">
            <v>SAUGUS_6_MWDFTH</v>
          </cell>
        </row>
        <row r="528">
          <cell r="A528" t="str">
            <v>SAUGUS_6_PTCHGN</v>
          </cell>
        </row>
        <row r="529">
          <cell r="A529" t="str">
            <v>SAUGUS_6_QF</v>
          </cell>
        </row>
        <row r="530">
          <cell r="A530" t="str">
            <v>SAUGUS_7_CHIQCN</v>
          </cell>
        </row>
        <row r="531">
          <cell r="A531" t="str">
            <v>SAUGUS_7_LOPEZ</v>
          </cell>
        </row>
        <row r="532">
          <cell r="A532" t="str">
            <v>SBERDO_2_PSP3</v>
          </cell>
        </row>
        <row r="533">
          <cell r="A533" t="str">
            <v>SBERDO_2_PSP4</v>
          </cell>
        </row>
        <row r="534">
          <cell r="A534" t="str">
            <v>SBERDO_2_QF</v>
          </cell>
        </row>
        <row r="535">
          <cell r="A535" t="str">
            <v>SBERDO_2_SNTANA</v>
          </cell>
        </row>
        <row r="536">
          <cell r="A536" t="str">
            <v>SBERDO_6_MILLCK</v>
          </cell>
        </row>
        <row r="537">
          <cell r="A537" t="str">
            <v>SCHLTE_1_UNITA1</v>
          </cell>
        </row>
        <row r="538">
          <cell r="A538" t="str">
            <v>SCHLTE_1_UNITA2</v>
          </cell>
        </row>
        <row r="539">
          <cell r="A539" t="str">
            <v>SEARLS_7_ARGUS</v>
          </cell>
        </row>
        <row r="540">
          <cell r="A540" t="str">
            <v>SEARLS_7_WESTEN</v>
          </cell>
        </row>
        <row r="541">
          <cell r="A541" t="str">
            <v>SEAWST_6_LAPOS</v>
          </cell>
        </row>
        <row r="542">
          <cell r="A542" t="str">
            <v>SEGS_1_SEGS2</v>
          </cell>
        </row>
        <row r="543">
          <cell r="A543" t="str">
            <v>SGREGY_6_SANGER</v>
          </cell>
        </row>
        <row r="544">
          <cell r="A544" t="str">
            <v>SIERRA_1_UNITS</v>
          </cell>
        </row>
        <row r="545">
          <cell r="A545" t="str">
            <v>SISQUC_1_SMARIA</v>
          </cell>
        </row>
        <row r="546">
          <cell r="A546" t="str">
            <v>SLUISP_2_UNITS</v>
          </cell>
        </row>
        <row r="547">
          <cell r="A547" t="str">
            <v>SLYCRK_1_UNIT 1</v>
          </cell>
        </row>
        <row r="548">
          <cell r="A548" t="str">
            <v>SMARQF_1_UNIT 1</v>
          </cell>
        </row>
        <row r="549">
          <cell r="A549" t="str">
            <v>SMPAND_7_UNIT</v>
          </cell>
        </row>
        <row r="550">
          <cell r="A550" t="str">
            <v>SMPRIP_1_SMPSON</v>
          </cell>
        </row>
        <row r="551">
          <cell r="A551" t="str">
            <v xml:space="preserve">SMRCOS_6_LNDFIL </v>
          </cell>
        </row>
        <row r="552">
          <cell r="A552" t="str">
            <v>SMUDGO_7_UNIT 1</v>
          </cell>
        </row>
        <row r="553">
          <cell r="A553" t="str">
            <v>SNCLRA_6_OXGEN</v>
          </cell>
        </row>
        <row r="554">
          <cell r="A554" t="str">
            <v>SNCLRA_6_PROCGN</v>
          </cell>
        </row>
        <row r="555">
          <cell r="A555" t="str">
            <v>SNCLRA_6_QF</v>
          </cell>
        </row>
        <row r="556">
          <cell r="A556" t="str">
            <v>SNCLRA_6_WILLMT</v>
          </cell>
        </row>
        <row r="557">
          <cell r="A557" t="str">
            <v>SNDBAR_7_UNIT 1</v>
          </cell>
        </row>
        <row r="558">
          <cell r="A558" t="str">
            <v>SNMALF_6_UNITS</v>
          </cell>
        </row>
        <row r="559">
          <cell r="A559" t="str">
            <v>SONGS_7_UNIT 2</v>
          </cell>
        </row>
        <row r="560">
          <cell r="A560" t="str">
            <v>SONGS_7_UNIT 3</v>
          </cell>
        </row>
        <row r="561">
          <cell r="A561" t="str">
            <v>SOUTH_2_UNIT</v>
          </cell>
        </row>
        <row r="562">
          <cell r="A562" t="str">
            <v>SPAULD_6_UNIT 3</v>
          </cell>
        </row>
        <row r="563">
          <cell r="A563" t="str">
            <v>SPAULD_6_UNIT12</v>
          </cell>
        </row>
        <row r="564">
          <cell r="A564" t="str">
            <v>SPBURN_2_UNIT 1</v>
          </cell>
        </row>
        <row r="565">
          <cell r="A565" t="str">
            <v>SPBURN_7_SNOWMT</v>
          </cell>
        </row>
        <row r="566">
          <cell r="A566" t="str">
            <v>SPI LI_2_UNIT 1</v>
          </cell>
        </row>
        <row r="567">
          <cell r="A567" t="str">
            <v>SPIAND_1_UNIT</v>
          </cell>
        </row>
        <row r="568">
          <cell r="A568" t="str">
            <v>SPICER_1_UNITS</v>
          </cell>
        </row>
        <row r="569">
          <cell r="A569" t="str">
            <v>SPIFBD_1_PL1X2</v>
          </cell>
        </row>
        <row r="570">
          <cell r="A570" t="str">
            <v>SPQUIN_6_SRPCQU</v>
          </cell>
        </row>
        <row r="571">
          <cell r="A571" t="str">
            <v>SPRGAP_1_UNIT 1</v>
          </cell>
        </row>
        <row r="572">
          <cell r="A572" t="str">
            <v>SPRGVL_2_QF</v>
          </cell>
        </row>
        <row r="573">
          <cell r="A573" t="str">
            <v>SPRGVL_2_TULE</v>
          </cell>
        </row>
        <row r="574">
          <cell r="A574" t="str">
            <v>SPRGVL_2_TULESC</v>
          </cell>
        </row>
        <row r="575">
          <cell r="A575" t="str">
            <v>SRINTL_6_UNIT</v>
          </cell>
        </row>
        <row r="576">
          <cell r="A576" t="str">
            <v>STANIS_7_UNIT 1</v>
          </cell>
        </row>
        <row r="577">
          <cell r="A577" t="str">
            <v>STAUFF_1_UNIT</v>
          </cell>
        </row>
        <row r="578">
          <cell r="A578" t="str">
            <v>STIGCT_2_LODI</v>
          </cell>
        </row>
        <row r="579">
          <cell r="A579" t="str">
            <v>STNRES_1_UNIT</v>
          </cell>
        </row>
        <row r="580">
          <cell r="A580" t="str">
            <v>STOILS_1_UNITS</v>
          </cell>
        </row>
        <row r="581">
          <cell r="A581" t="str">
            <v>STOKCG_1_UNIT 1</v>
          </cell>
        </row>
        <row r="582">
          <cell r="A582" t="str">
            <v>STOREY_7_MDRCHW</v>
          </cell>
        </row>
        <row r="583">
          <cell r="A583" t="str">
            <v>SUISUN_7_CTYFAI</v>
          </cell>
        </row>
        <row r="584">
          <cell r="A584" t="str">
            <v>SUNRIS_2_PL1X3</v>
          </cell>
        </row>
        <row r="585">
          <cell r="A585" t="str">
            <v>SUNSET_2_UNITS</v>
          </cell>
        </row>
        <row r="586">
          <cell r="A586" t="str">
            <v>SUTTER_2_PL1X3</v>
          </cell>
        </row>
        <row r="587">
          <cell r="A587" t="str">
            <v>SYCAMR_2_UNITS</v>
          </cell>
        </row>
        <row r="588">
          <cell r="A588" t="str">
            <v>TANHIL_6_SOLART</v>
          </cell>
        </row>
        <row r="589">
          <cell r="A589" t="str">
            <v>TBLMTN_6_QF</v>
          </cell>
        </row>
        <row r="590">
          <cell r="A590" t="str">
            <v>TEMBLR_7_WELLPT</v>
          </cell>
        </row>
        <row r="591">
          <cell r="A591" t="str">
            <v>TENGEN_2_PL1X2</v>
          </cell>
        </row>
        <row r="592">
          <cell r="A592" t="str">
            <v>TERMEX_2_PL1X3</v>
          </cell>
        </row>
        <row r="593">
          <cell r="A593" t="str">
            <v>TESLA_1_QF</v>
          </cell>
        </row>
        <row r="594">
          <cell r="A594" t="str">
            <v>THMENG_1_UNIT 1</v>
          </cell>
        </row>
        <row r="595">
          <cell r="A595" t="str">
            <v>TIDWTR_2_UNITS</v>
          </cell>
        </row>
        <row r="596">
          <cell r="A596" t="str">
            <v>TIFFNY_1_DILLON</v>
          </cell>
        </row>
        <row r="597">
          <cell r="A597" t="str">
            <v>TIGRCK_7_UNITS</v>
          </cell>
        </row>
        <row r="598">
          <cell r="A598" t="str">
            <v>TKOPWR_2_UNIT</v>
          </cell>
        </row>
        <row r="599">
          <cell r="A599" t="str">
            <v>TOADTW_6_UNIT</v>
          </cell>
        </row>
        <row r="600">
          <cell r="A600" t="str">
            <v>TULLCK_7_UNITS</v>
          </cell>
        </row>
        <row r="601">
          <cell r="A601" t="str">
            <v>TXMCKT_6_UNIT</v>
          </cell>
        </row>
        <row r="602">
          <cell r="A602" t="str">
            <v>TXNMID_1_UNIT 2</v>
          </cell>
        </row>
        <row r="603">
          <cell r="A603" t="str">
            <v>UKIAH_7_LAKEMN</v>
          </cell>
        </row>
        <row r="604">
          <cell r="A604" t="str">
            <v>ULTOGL_1_POSO</v>
          </cell>
        </row>
        <row r="605">
          <cell r="A605" t="str">
            <v>ULTPCH_1_UNIT 1</v>
          </cell>
        </row>
        <row r="606">
          <cell r="A606" t="str">
            <v>ULTPFR_1_UNIT 1</v>
          </cell>
        </row>
        <row r="607">
          <cell r="A607" t="str">
            <v>ULTRCK_2_UNIT</v>
          </cell>
        </row>
        <row r="608">
          <cell r="A608" t="str">
            <v>UNCHEM_1_UNIT</v>
          </cell>
        </row>
        <row r="609">
          <cell r="A609" t="str">
            <v>UNOCAL_1_UNITS</v>
          </cell>
        </row>
        <row r="610">
          <cell r="A610" t="str">
            <v>UNTDQF_7_UNITS</v>
          </cell>
        </row>
        <row r="611">
          <cell r="A611" t="str">
            <v>UNVRSY_1_UNIT 1</v>
          </cell>
        </row>
        <row r="612">
          <cell r="A612" t="str">
            <v>USWND1_2_UNITS</v>
          </cell>
        </row>
        <row r="613">
          <cell r="A613" t="str">
            <v>USWND2_1_UNITS</v>
          </cell>
        </row>
        <row r="614">
          <cell r="A614" t="str">
            <v>USWND4_2_UNITS</v>
          </cell>
        </row>
        <row r="615">
          <cell r="A615" t="str">
            <v>USWNDR_2_SMUD</v>
          </cell>
        </row>
        <row r="616">
          <cell r="A616" t="str">
            <v>USWNDR_2_UNITS</v>
          </cell>
        </row>
        <row r="617">
          <cell r="A617" t="str">
            <v>USWPFK_6_FRICK</v>
          </cell>
        </row>
        <row r="618">
          <cell r="A618" t="str">
            <v>USWPJR_2_UNITS</v>
          </cell>
        </row>
        <row r="619">
          <cell r="A619" t="str">
            <v>VACADX_1_QF</v>
          </cell>
        </row>
        <row r="620">
          <cell r="A620" t="str">
            <v>VACADX_1_SOLAR</v>
          </cell>
        </row>
        <row r="621">
          <cell r="A621" t="str">
            <v>VACADX_1_UNITA1</v>
          </cell>
        </row>
        <row r="622">
          <cell r="A622" t="str">
            <v>VALLEY_5_PERRIS</v>
          </cell>
        </row>
        <row r="623">
          <cell r="A623" t="str">
            <v>VALLEY_5_REDMTN</v>
          </cell>
        </row>
        <row r="624">
          <cell r="A624" t="str">
            <v>VALLEY_7_BADLND</v>
          </cell>
        </row>
        <row r="625">
          <cell r="A625" t="str">
            <v>VALLEY_7_UNITA1</v>
          </cell>
        </row>
        <row r="626">
          <cell r="A626" t="str">
            <v>VEDDER_1_SEKERN</v>
          </cell>
        </row>
        <row r="627">
          <cell r="A627" t="str">
            <v>VERNON_6_GONZL1</v>
          </cell>
        </row>
        <row r="628">
          <cell r="A628" t="str">
            <v>VERNON_6_GONZL2</v>
          </cell>
        </row>
        <row r="629">
          <cell r="A629" t="str">
            <v>VERNON_6_MALBRG</v>
          </cell>
        </row>
        <row r="630">
          <cell r="A630" t="str">
            <v>VESTAL_2_KERN</v>
          </cell>
        </row>
        <row r="631">
          <cell r="A631" t="str">
            <v>VESTAL_6_QF</v>
          </cell>
        </row>
        <row r="632">
          <cell r="A632" t="str">
            <v>VESTAL_6_ULTRGN</v>
          </cell>
        </row>
        <row r="633">
          <cell r="A633" t="str">
            <v>VESTAL_6_WDFIRE</v>
          </cell>
        </row>
        <row r="634">
          <cell r="A634" t="str">
            <v>VICTOR_1_QF</v>
          </cell>
        </row>
        <row r="635">
          <cell r="A635" t="str">
            <v>VILLPK_2_VALLYV</v>
          </cell>
        </row>
        <row r="636">
          <cell r="A636" t="str">
            <v>VILLPK_6_MWDYOR</v>
          </cell>
        </row>
        <row r="637">
          <cell r="A637" t="str">
            <v>VINCNT_2_QF</v>
          </cell>
        </row>
        <row r="638">
          <cell r="A638" t="str">
            <v>VINCNT_2_WESTWD</v>
          </cell>
        </row>
        <row r="639">
          <cell r="A639" t="str">
            <v>VISTA_6_QF</v>
          </cell>
        </row>
        <row r="640">
          <cell r="A640" t="str">
            <v>VLYHOM_7_SSJID</v>
          </cell>
        </row>
        <row r="641">
          <cell r="A641" t="str">
            <v>VOLTA_2_UNIT 1</v>
          </cell>
        </row>
        <row r="642">
          <cell r="A642" t="str">
            <v>VOLTA_2_UNIT 2</v>
          </cell>
        </row>
        <row r="643">
          <cell r="A643" t="str">
            <v>VOLTA_7_QFUNTS</v>
          </cell>
        </row>
        <row r="644">
          <cell r="A644" t="str">
            <v>WADHAM_6_UNIT</v>
          </cell>
        </row>
        <row r="645">
          <cell r="A645" t="str">
            <v>WALNUT_6_HILLGEN</v>
          </cell>
        </row>
        <row r="646">
          <cell r="A646" t="str">
            <v>WALNUT_7_WCOVCT</v>
          </cell>
        </row>
        <row r="647">
          <cell r="A647" t="str">
            <v>WALNUT_7_WCOVST</v>
          </cell>
        </row>
        <row r="648">
          <cell r="A648" t="str">
            <v>WARNE_2_UNIT</v>
          </cell>
        </row>
        <row r="649">
          <cell r="A649" t="str">
            <v>WDFRDF_2_UNITS</v>
          </cell>
        </row>
        <row r="650">
          <cell r="A650" t="str">
            <v>WDLEAF_7_UNIT 1</v>
          </cell>
        </row>
        <row r="651">
          <cell r="A651" t="str">
            <v>WESTPT_2_UNIT</v>
          </cell>
        </row>
        <row r="652">
          <cell r="A652" t="str">
            <v>WHEATL_6_LNDFIL</v>
          </cell>
        </row>
        <row r="653">
          <cell r="A653" t="str">
            <v>WHTWTR_1_WINDA1</v>
          </cell>
        </row>
        <row r="654">
          <cell r="A654" t="str">
            <v>WISE_1_UNIT 1</v>
          </cell>
        </row>
        <row r="655">
          <cell r="A655" t="str">
            <v>WISE_1_UNIT 2</v>
          </cell>
        </row>
        <row r="656">
          <cell r="A656" t="str">
            <v>WISHON_6_UNITS</v>
          </cell>
        </row>
        <row r="657">
          <cell r="A657" t="str">
            <v>WLLWCR_6_CEDRFL</v>
          </cell>
        </row>
        <row r="658">
          <cell r="A658" t="str">
            <v>WNDMAS_2_UNIT 1</v>
          </cell>
        </row>
        <row r="659">
          <cell r="A659" t="str">
            <v>WOLFSK_1_UNITA1</v>
          </cell>
        </row>
        <row r="660">
          <cell r="A660" t="str">
            <v>WRGHTP_7_AMENGY</v>
          </cell>
        </row>
        <row r="661">
          <cell r="A661" t="str">
            <v>WSENGY_1_UNIT 1</v>
          </cell>
        </row>
        <row r="662">
          <cell r="A662" t="str">
            <v>YUBACT_1_SUNSWT</v>
          </cell>
        </row>
        <row r="663">
          <cell r="A663" t="str">
            <v>YUBACT_6_UNITA1</v>
          </cell>
        </row>
        <row r="664">
          <cell r="A664" t="str">
            <v>ZOND_6_UNIT</v>
          </cell>
        </row>
        <row r="665">
          <cell r="A665" t="str">
            <v xml:space="preserve"> </v>
          </cell>
        </row>
        <row r="666">
          <cell r="A666" t="str">
            <v xml:space="preserve"> </v>
          </cell>
        </row>
        <row r="667">
          <cell r="A667" t="str">
            <v xml:space="preserve">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- Jun"/>
      <sheetName val="2023 Proc Jun Table 1"/>
      <sheetName val="2023 - Jun Table 2"/>
      <sheetName val="2023 Jun Table 3"/>
      <sheetName val="2023 - Mar with 2024 ERRA"/>
      <sheetName val="2023 - Mar"/>
      <sheetName val="2023 Proc Mar Table 1"/>
      <sheetName val="2023 - Mar Table 2"/>
      <sheetName val="2023 Mar Table 3"/>
      <sheetName val="2023 - Jan"/>
      <sheetName val="2023 Proc Jan Table 1"/>
      <sheetName val="2023 - Jan Table 2"/>
      <sheetName val="2023 Jan Table 3"/>
      <sheetName val="Oct 1 2022 RevRequirement"/>
      <sheetName val="2022 - Oct with 2023 ERRA"/>
      <sheetName val="2022 - Oct"/>
      <sheetName val="2022 Proc Oct Table 1"/>
      <sheetName val="2022 - Oct Table 2"/>
      <sheetName val="2022 Oct Table 3"/>
      <sheetName val="2022 Oct Table 3 (2)"/>
      <sheetName val="2022 - Jun"/>
      <sheetName val="2022 Proc Jun Table 1"/>
      <sheetName val="2022 - Jun Table 2"/>
      <sheetName val="2022 - Apr for 2023 ERRA"/>
      <sheetName val="2022 - Apr"/>
      <sheetName val="2022 Proc Apr Table 1"/>
      <sheetName val="2022 - Apr Table 2"/>
      <sheetName val="Corp Comm Req &amp; SAR History"/>
      <sheetName val="2022 - Mar"/>
      <sheetName val="2022 Proc Mar Table 1"/>
      <sheetName val="2022 - Mar Table 2"/>
      <sheetName val="2022 - Jan plus 2022 ERRA"/>
      <sheetName val="2022 - Jan"/>
      <sheetName val="2022 Proc Jan Table 1"/>
      <sheetName val="2022 - Jan Table 2"/>
      <sheetName val="2022 ERRA"/>
      <sheetName val="2021 - Oct ERRA Nov. Update"/>
      <sheetName val="2021 - Oct"/>
      <sheetName val="2021 Proc Oct Table 1"/>
      <sheetName val="2021 - Oct Table 2"/>
      <sheetName val="2021 - June"/>
      <sheetName val="2021 Proc June Table 1"/>
      <sheetName val="2021 - June Table 2"/>
      <sheetName val="2021 - Feb"/>
      <sheetName val="2021 Proc Feb Table 1"/>
      <sheetName val="2021 - Feb Table 2"/>
      <sheetName val="2020 - Oct With 2021 ERRA"/>
      <sheetName val="2020 - Oct"/>
      <sheetName val="2020 Proc Oct Table 1"/>
      <sheetName val="2020 - Oct Table 2"/>
      <sheetName val="2020 - June with 2021 ERRA"/>
      <sheetName val="2020 - June"/>
      <sheetName val="2020 Proc June Table 1"/>
      <sheetName val="2020 - June Table 2"/>
      <sheetName val="2020 - April"/>
      <sheetName val="2020 Proc April Table 1"/>
      <sheetName val="2020 - April Table 2"/>
      <sheetName val="2020 - Jan"/>
      <sheetName val="2020 Proc Jan Partial Table 1"/>
      <sheetName val="2020 - Jan Partial Table 2"/>
      <sheetName val="BACKUP&gt;&gt;&gt;&gt;&gt;&gt;"/>
      <sheetName val="2019 - July 26 PD"/>
      <sheetName val="2019 Proc July 26 Table 1"/>
      <sheetName val="2019 - July 26 Table 2"/>
    </sheetNames>
    <sheetDataSet>
      <sheetData sheetId="0"/>
      <sheetData sheetId="1">
        <row r="81">
          <cell r="K81">
            <v>-58000</v>
          </cell>
        </row>
      </sheetData>
      <sheetData sheetId="2">
        <row r="18">
          <cell r="F18">
            <v>459077.86021180276</v>
          </cell>
        </row>
        <row r="48">
          <cell r="F48">
            <v>-313220.74033559323</v>
          </cell>
        </row>
        <row r="50">
          <cell r="F50">
            <v>5247.0437205934841</v>
          </cell>
        </row>
        <row r="53">
          <cell r="F53">
            <v>993</v>
          </cell>
        </row>
        <row r="58">
          <cell r="F58">
            <v>6841923</v>
          </cell>
        </row>
        <row r="77">
          <cell r="F77">
            <v>38155.50099652254</v>
          </cell>
        </row>
        <row r="78">
          <cell r="F78">
            <v>214140.32573293196</v>
          </cell>
        </row>
        <row r="99">
          <cell r="F99">
            <v>5055.9235706145673</v>
          </cell>
        </row>
        <row r="128">
          <cell r="F128">
            <v>55255.381999999998</v>
          </cell>
        </row>
        <row r="135">
          <cell r="E135">
            <v>16588783.539947378</v>
          </cell>
          <cell r="F135">
            <v>17378755.382531412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lected Data"/>
      <sheetName val="Authorized Rev Req"/>
      <sheetName val="Incremental Rev Req"/>
      <sheetName val="SAR and AR (GS1)"/>
      <sheetName val="Bill Impact (GS1)"/>
      <sheetName val="SAR and RAR"/>
      <sheetName val="Res Bill Impact"/>
      <sheetName val="Simple Bill Insert Calc (2)"/>
      <sheetName val="SAR and RAR (2)"/>
      <sheetName val="Res Bill Impact (2)"/>
    </sheetNames>
    <sheetDataSet>
      <sheetData sheetId="0">
        <row r="8">
          <cell r="B8" t="str">
            <v>2021 GRC Track 4 (2024 Attrition Bridge Year)</v>
          </cell>
          <cell r="D8" t="str">
            <v>Y</v>
          </cell>
        </row>
        <row r="9">
          <cell r="B9" t="str">
            <v>2025 GRC</v>
          </cell>
          <cell r="D9" t="str">
            <v>Y</v>
          </cell>
        </row>
        <row r="10">
          <cell r="B10" t="str">
            <v>2024 ERRA Forecast</v>
          </cell>
          <cell r="D10" t="str">
            <v>Y</v>
          </cell>
        </row>
        <row r="11">
          <cell r="B11" t="str">
            <v>2021 CEMA/WEMA - 2019/2020 Drought, COVID, 2018-2019 Storm Events, Property Ins</v>
          </cell>
          <cell r="D11" t="str">
            <v>Y</v>
          </cell>
        </row>
        <row r="12">
          <cell r="B12" t="str">
            <v>2021 WM/VM (2021 over authorized)</v>
          </cell>
          <cell r="D12" t="str">
            <v>Y</v>
          </cell>
        </row>
        <row r="13">
          <cell r="B13" t="str">
            <v>2021 ERRA Review</v>
          </cell>
          <cell r="D13" t="str">
            <v>Y</v>
          </cell>
        </row>
        <row r="14">
          <cell r="B14" t="str">
            <v>2022 ERRA Review</v>
          </cell>
          <cell r="D14" t="str">
            <v>Y</v>
          </cell>
        </row>
        <row r="15">
          <cell r="B15" t="str">
            <v>2022 CEMA 
(2020 Storms)</v>
          </cell>
          <cell r="D15" t="str">
            <v>Y</v>
          </cell>
        </row>
        <row r="16">
          <cell r="B16" t="str">
            <v>2023-2027 Demand Response</v>
          </cell>
          <cell r="D16" t="str">
            <v>Y</v>
          </cell>
        </row>
        <row r="17">
          <cell r="B17" t="str">
            <v>2024-2027 EE Application (Inc. IDSM)</v>
          </cell>
          <cell r="D17" t="str">
            <v>Y</v>
          </cell>
        </row>
        <row r="18">
          <cell r="B18" t="str">
            <v>Building Electrification</v>
          </cell>
          <cell r="D18" t="str">
            <v>Y</v>
          </cell>
        </row>
        <row r="19">
          <cell r="B19" t="str">
            <v>Click Through Authorization Process</v>
          </cell>
          <cell r="D19" t="str">
            <v>Y</v>
          </cell>
        </row>
        <row r="20">
          <cell r="B20" t="str">
            <v>Z-Factor AL for Track 3 Category 2 Veg Costs</v>
          </cell>
          <cell r="D20" t="str">
            <v>Y</v>
          </cell>
        </row>
        <row r="21">
          <cell r="B21" t="str">
            <v xml:space="preserve">Recovery of 2022 TAMA </v>
          </cell>
          <cell r="D21" t="str">
            <v>Y</v>
          </cell>
        </row>
        <row r="25">
          <cell r="B25" t="str">
            <v>Outputs:</v>
          </cell>
        </row>
        <row r="26">
          <cell r="D26" t="str">
            <v>(A)</v>
          </cell>
        </row>
        <row r="27">
          <cell r="B27" t="str">
            <v>Bundled Average Rates - ¢/kWh</v>
          </cell>
        </row>
        <row r="28">
          <cell r="B28" t="str">
            <v>Customer Group</v>
          </cell>
          <cell r="D28">
            <v>44927</v>
          </cell>
        </row>
        <row r="29">
          <cell r="B29" t="str">
            <v>Residential</v>
          </cell>
          <cell r="D29">
            <v>28.921914257446367</v>
          </cell>
        </row>
        <row r="30">
          <cell r="C30" t="str">
            <v>Small Commercial</v>
          </cell>
          <cell r="D30">
            <v>27.575874898640311</v>
          </cell>
        </row>
        <row r="31">
          <cell r="B31" t="str">
            <v>System</v>
          </cell>
          <cell r="D31">
            <v>25.246935848088647</v>
          </cell>
        </row>
        <row r="34">
          <cell r="B34" t="str">
            <v>Bundled Residential Monthly Average Bills</v>
          </cell>
        </row>
      </sheetData>
      <sheetData sheetId="1"/>
      <sheetData sheetId="2">
        <row r="99">
          <cell r="I99">
            <v>16588783.539947376</v>
          </cell>
        </row>
      </sheetData>
      <sheetData sheetId="3">
        <row r="94">
          <cell r="A94" t="str">
            <v>2021 GRC Track 4 (2024 Attrition Bridge Year)</v>
          </cell>
          <cell r="B94" t="str">
            <v>A.19-08-013</v>
          </cell>
          <cell r="D94">
            <v>707817</v>
          </cell>
        </row>
        <row r="95">
          <cell r="D95">
            <v>59267</v>
          </cell>
        </row>
        <row r="96">
          <cell r="D96">
            <v>7604253</v>
          </cell>
        </row>
        <row r="97">
          <cell r="A97" t="str">
            <v>2025 GRC</v>
          </cell>
          <cell r="B97" t="str">
            <v>A.23-05-010</v>
          </cell>
          <cell r="D97">
            <v>941076</v>
          </cell>
        </row>
        <row r="98">
          <cell r="D98">
            <v>74583</v>
          </cell>
        </row>
        <row r="99">
          <cell r="D99">
            <v>9347666</v>
          </cell>
        </row>
        <row r="100">
          <cell r="B100" t="str">
            <v>A.23-06-XXX</v>
          </cell>
          <cell r="D100">
            <v>4648249.9545212034</v>
          </cell>
        </row>
        <row r="101">
          <cell r="D101">
            <v>372268.88118655409</v>
          </cell>
        </row>
        <row r="102">
          <cell r="D102">
            <v>-14903.108950930129</v>
          </cell>
        </row>
        <row r="103">
          <cell r="D103">
            <v>-664126.44799999997</v>
          </cell>
        </row>
        <row r="104">
          <cell r="A104" t="str">
            <v>2024 ERRA Forecast</v>
          </cell>
          <cell r="D104">
            <v>4964.7719126689735</v>
          </cell>
        </row>
        <row r="105">
          <cell r="D105">
            <v>26234.460366109546</v>
          </cell>
          <cell r="V105">
            <v>17486230.458960798</v>
          </cell>
          <cell r="W105">
            <v>17347655.700217571</v>
          </cell>
          <cell r="X105">
            <v>18846968.11500416</v>
          </cell>
          <cell r="Y105">
            <v>17051096.299355548</v>
          </cell>
          <cell r="Z105">
            <v>17184589.643160835</v>
          </cell>
          <cell r="AA105">
            <v>16603944.940344997</v>
          </cell>
        </row>
        <row r="106">
          <cell r="D106">
            <v>27274.852516296811</v>
          </cell>
        </row>
        <row r="107">
          <cell r="D107">
            <v>-4727.6819760534863</v>
          </cell>
        </row>
        <row r="108">
          <cell r="D108">
            <v>535121.82889571297</v>
          </cell>
        </row>
        <row r="109">
          <cell r="D109">
            <v>1687.1815192340632</v>
          </cell>
        </row>
        <row r="110">
          <cell r="D110">
            <v>0</v>
          </cell>
        </row>
        <row r="111">
          <cell r="A111" t="str">
            <v>2021 CEMA/WEMA - 2019/2020 Drought, COVID, 2018-2019 Storm Events, Property Ins</v>
          </cell>
          <cell r="B111" t="str">
            <v>A.21-09-019</v>
          </cell>
          <cell r="D111">
            <v>132148</v>
          </cell>
        </row>
        <row r="112">
          <cell r="A112" t="str">
            <v>2021 WM/VM (2021 over authorized)</v>
          </cell>
          <cell r="B112" t="str">
            <v>A.22-06-003</v>
          </cell>
          <cell r="D112">
            <v>327000</v>
          </cell>
        </row>
        <row r="113">
          <cell r="A113" t="str">
            <v>2021 ERRA Review</v>
          </cell>
          <cell r="B113" t="str">
            <v>A.22-04-001</v>
          </cell>
          <cell r="D113">
            <v>25706</v>
          </cell>
        </row>
        <row r="114">
          <cell r="A114" t="str">
            <v>2022 ERRA Review</v>
          </cell>
          <cell r="B114" t="str">
            <v>A.23-04-003</v>
          </cell>
          <cell r="D114">
            <v>50640</v>
          </cell>
        </row>
        <row r="115">
          <cell r="D115">
            <v>234</v>
          </cell>
        </row>
        <row r="116">
          <cell r="A116" t="str">
            <v>2022 CEMA 
(2020 Storms)</v>
          </cell>
          <cell r="B116" t="str">
            <v>A.22-03-018</v>
          </cell>
          <cell r="D116">
            <v>198000</v>
          </cell>
        </row>
        <row r="117">
          <cell r="A117" t="str">
            <v>2023-2027 Demand Response</v>
          </cell>
          <cell r="B117" t="str">
            <v>A.22-05-004</v>
          </cell>
          <cell r="D117">
            <v>10</v>
          </cell>
        </row>
        <row r="118">
          <cell r="D118">
            <v>54304</v>
          </cell>
        </row>
        <row r="119">
          <cell r="A119" t="str">
            <v>2024-2027 EE Application (Inc. IDSM)</v>
          </cell>
          <cell r="B119" t="str">
            <v>A.22-03-007</v>
          </cell>
          <cell r="D119">
            <v>441368</v>
          </cell>
        </row>
        <row r="120">
          <cell r="A120" t="str">
            <v>Building Electrification</v>
          </cell>
          <cell r="B120" t="str">
            <v>A.21-12-009</v>
          </cell>
          <cell r="D120">
            <v>73506.943183276016</v>
          </cell>
        </row>
        <row r="121">
          <cell r="A121" t="str">
            <v>Click Through Authorization Process</v>
          </cell>
          <cell r="B121" t="str">
            <v>A.18-11-025, -026, -027</v>
          </cell>
          <cell r="D121">
            <v>1983</v>
          </cell>
        </row>
        <row r="122">
          <cell r="A122" t="str">
            <v>Z-Factor AL for Track 3 Category 2 Veg Costs</v>
          </cell>
          <cell r="B122" t="str">
            <v>Advice 4881-E</v>
          </cell>
          <cell r="D122">
            <v>35376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- Jun"/>
      <sheetName val="2023 Proc Jun Table 1"/>
      <sheetName val="2023 - Jun Table 2"/>
      <sheetName val="2023 Jun Table 3"/>
      <sheetName val="2023 - Mar with 2024 ERRA"/>
      <sheetName val="2023 - Mar"/>
      <sheetName val="2023 Proc Mar Table 1"/>
      <sheetName val="2023 - Mar Table 2"/>
      <sheetName val="2023 Mar Table 3"/>
      <sheetName val="2023 - Jan"/>
      <sheetName val="2023 Proc Jan Table 1"/>
      <sheetName val="2023 - Jan Table 2"/>
      <sheetName val="2023 Jan Table 3"/>
      <sheetName val="Oct 1 2022 RevRequirement"/>
      <sheetName val="2022 - Oct with 2023 ERRA"/>
      <sheetName val="2022 - Oct"/>
      <sheetName val="2022 Proc Oct Table 1"/>
      <sheetName val="2022 - Oct Table 2"/>
      <sheetName val="2022 Oct Table 3"/>
      <sheetName val="2022 Oct Table 3 (2)"/>
      <sheetName val="2022 - Jun"/>
      <sheetName val="2022 Proc Jun Table 1"/>
      <sheetName val="2022 - Jun Table 2"/>
      <sheetName val="2022 - Apr for 2023 ERRA"/>
      <sheetName val="2022 - Apr"/>
      <sheetName val="2022 Proc Apr Table 1"/>
      <sheetName val="2022 - Apr Table 2"/>
      <sheetName val="Corp Comm Req &amp; SAR History"/>
      <sheetName val="2022 - Mar"/>
      <sheetName val="2022 Proc Mar Table 1"/>
      <sheetName val="2022 - Mar Table 2"/>
      <sheetName val="2022 - Jan plus 2022 ERRA"/>
      <sheetName val="2022 - Jan"/>
      <sheetName val="2022 Proc Jan Table 1"/>
      <sheetName val="2022 - Jan Table 2"/>
      <sheetName val="2022 ERRA"/>
      <sheetName val="2021 - Oct ERRA Nov. Update"/>
      <sheetName val="2021 - Oct"/>
      <sheetName val="2021 Proc Oct Table 1"/>
      <sheetName val="2021 - Oct Table 2"/>
      <sheetName val="2021 - June"/>
      <sheetName val="2021 Proc June Table 1"/>
      <sheetName val="2021 - June Table 2"/>
      <sheetName val="2021 - Feb"/>
      <sheetName val="2021 Proc Feb Table 1"/>
      <sheetName val="2021 - Feb Table 2"/>
      <sheetName val="2020 - Oct With 2021 ERRA"/>
      <sheetName val="2020 - Oct"/>
      <sheetName val="2020 Proc Oct Table 1"/>
      <sheetName val="2020 - Oct Table 2"/>
      <sheetName val="2020 - June with 2021 ERRA"/>
      <sheetName val="2020 - June"/>
      <sheetName val="2020 Proc June Table 1"/>
      <sheetName val="2020 - June Table 2"/>
      <sheetName val="2020 - April"/>
      <sheetName val="2020 Proc April Table 1"/>
      <sheetName val="2020 - April Table 2"/>
      <sheetName val="2020 - Jan"/>
      <sheetName val="2020 Proc Jan Partial Table 1"/>
      <sheetName val="2020 - Jan Partial Table 2"/>
      <sheetName val="BACKUP&gt;&gt;&gt;&gt;&gt;&gt;"/>
      <sheetName val="2019 - July 26 PD"/>
      <sheetName val="2019 Proc July 26 Table 1"/>
      <sheetName val="2019 - July 26 Table 2"/>
    </sheetNames>
    <sheetDataSet>
      <sheetData sheetId="0"/>
      <sheetData sheetId="1"/>
      <sheetData sheetId="2"/>
      <sheetData sheetId="3"/>
      <sheetData sheetId="4">
        <row r="14">
          <cell r="E14">
            <v>4608337.398751419</v>
          </cell>
        </row>
        <row r="15">
          <cell r="E15">
            <v>30127.68054943587</v>
          </cell>
        </row>
        <row r="16">
          <cell r="E16">
            <v>9784.8752203477998</v>
          </cell>
        </row>
        <row r="20">
          <cell r="E20">
            <v>-414258.55804468319</v>
          </cell>
        </row>
        <row r="21">
          <cell r="E21">
            <v>949675.09581526101</v>
          </cell>
        </row>
        <row r="27">
          <cell r="E27">
            <v>-294.70887486488027</v>
          </cell>
        </row>
        <row r="45">
          <cell r="E45">
            <v>372268.88118655409</v>
          </cell>
        </row>
        <row r="48">
          <cell r="E48">
            <v>-14903.108950930129</v>
          </cell>
        </row>
        <row r="53">
          <cell r="E53">
            <v>975.46765381391901</v>
          </cell>
        </row>
        <row r="54">
          <cell r="E54">
            <v>711.7138654201442</v>
          </cell>
        </row>
        <row r="73">
          <cell r="E73">
            <v>26234.460366109546</v>
          </cell>
        </row>
        <row r="86">
          <cell r="E86">
            <v>-664126.44799999997</v>
          </cell>
        </row>
        <row r="104">
          <cell r="E104">
            <v>4964.7719126689735</v>
          </cell>
        </row>
        <row r="123">
          <cell r="E123">
            <v>2762.5492238551569</v>
          </cell>
        </row>
        <row r="124">
          <cell r="E124">
            <v>3864.2595976670273</v>
          </cell>
        </row>
        <row r="125">
          <cell r="E125">
            <v>8779.8802555061538</v>
          </cell>
        </row>
        <row r="126">
          <cell r="E126">
            <v>11868.163439268472</v>
          </cell>
        </row>
        <row r="127">
          <cell r="E127">
            <v>-4727.6819760534863</v>
          </cell>
        </row>
        <row r="128">
          <cell r="E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.xls"/>
      <sheetName val="DSM.XLS"/>
      <sheetName val="SUMMARY.XLS"/>
      <sheetName val="songs2&amp;3 fuel"/>
      <sheetName val="Flex Pric Opt Revs"/>
      <sheetName val="salsrevs.xls"/>
      <sheetName val="OSSREVs"/>
      <sheetName val="ECAC.XLS"/>
      <sheetName val="ERAM.XLS"/>
      <sheetName val="Interim Transition BA"/>
      <sheetName val="ALBRR.XLS"/>
      <sheetName val="GALBRR.xls"/>
      <sheetName val="PVDDA.XLS"/>
      <sheetName val="CARE.xls"/>
      <sheetName val="RDD.xls"/>
      <sheetName val="ECONDEV"/>
      <sheetName val="HAZWASTE.XLS"/>
      <sheetName val="FUELOIL"/>
      <sheetName val="OPTIONAL  PRICING"/>
      <sheetName val="EnVEST"/>
      <sheetName val="Palo Verde BA"/>
      <sheetName val="SONGS  ICIP"/>
      <sheetName val="Palo Verde Sunk"/>
      <sheetName val="SONGS Sunk"/>
      <sheetName val="ELECVEH"/>
      <sheetName val="GCAC.XLS"/>
      <sheetName val="PPUs FERC"/>
      <sheetName val="Billing Table_Rou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V GL 101"/>
      <sheetName val="#REF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Model Inputs"/>
      <sheetName val="Gen Rate Structure"/>
      <sheetName val="ProSym Inputs"/>
      <sheetName val="SCE Financials"/>
      <sheetName val="SDG&amp;E Financials"/>
      <sheetName val="Power Supply Cost Table 24"/>
      <sheetName val="Revenue Requirement Table 18"/>
      <sheetName val="DWR Proforma - Accrued"/>
      <sheetName val="Cash Flows"/>
      <sheetName val="DWR Summary $MWh"/>
      <sheetName val="DS Coverage"/>
      <sheetName val="JP Morgan Input"/>
      <sheetName val="Common Rate Base Detail"/>
      <sheetName val="ProSym Processor"/>
      <sheetName val="ProSym Spot Summary"/>
      <sheetName val="Volume Analysis"/>
      <sheetName val="JPM Output"/>
      <sheetName val="Navigant v CAPUC Filed"/>
      <sheetName val="Presentation Graphics"/>
      <sheetName val="DWR Financials"/>
      <sheetName val="DWR Energy Requirements &amp; Sales"/>
      <sheetName val="DWR Revenue Requirement"/>
      <sheetName val="Revenue Requirement Tables"/>
      <sheetName val="Rate Increase Breakdown"/>
      <sheetName val="Per Unit Revenue Requirement"/>
      <sheetName val="BLTables"/>
      <sheetName val="BLCapIFd"/>
      <sheetName val="BLTaxable"/>
      <sheetName val="BLTaxExempt"/>
      <sheetName val="BLComb"/>
      <sheetName val="BLMonthly"/>
    </sheetNames>
    <sheetDataSet>
      <sheetData sheetId="0" refreshError="1"/>
      <sheetData sheetId="1" refreshError="1">
        <row r="108">
          <cell r="H108">
            <v>0</v>
          </cell>
        </row>
        <row r="109">
          <cell r="H10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C6">
            <v>1</v>
          </cell>
        </row>
      </sheetData>
      <sheetData sheetId="8" refreshError="1"/>
      <sheetData sheetId="9" refreshError="1"/>
      <sheetData sheetId="10" refreshError="1"/>
      <sheetData sheetId="11" refreshError="1">
        <row r="2">
          <cell r="A2" t="str">
            <v>G-SUR Rate Calculation Sheet</v>
          </cell>
        </row>
        <row r="3">
          <cell r="A3">
            <v>38412</v>
          </cell>
        </row>
        <row r="7">
          <cell r="A7" t="str">
            <v>G-SUR WACOG</v>
          </cell>
          <cell r="C7" t="str">
            <v>(Based On G-SUR WACOG)</v>
          </cell>
          <cell r="G7">
            <v>5.5415000000000001</v>
          </cell>
          <cell r="H7" t="str">
            <v>$/Dth</v>
          </cell>
        </row>
        <row r="9">
          <cell r="A9" t="str">
            <v>Converted to $/Therm</v>
          </cell>
          <cell r="D9" t="str">
            <v>($5.5415 Dth/10)</v>
          </cell>
          <cell r="G9">
            <v>0.55415000000000003</v>
          </cell>
          <cell r="H9" t="str">
            <v>$/therm</v>
          </cell>
        </row>
        <row r="13">
          <cell r="A13" t="str">
            <v xml:space="preserve">WACOG </v>
          </cell>
          <cell r="G13">
            <v>0.55415000000000003</v>
          </cell>
          <cell r="H13" t="str">
            <v>$/therm</v>
          </cell>
        </row>
        <row r="15">
          <cell r="A15" t="str">
            <v>X Franchise Fee Factor*</v>
          </cell>
          <cell r="G15">
            <v>9.7649999999999994E-3</v>
          </cell>
        </row>
        <row r="16">
          <cell r="B16" t="str">
            <v>(updated every GRC)</v>
          </cell>
        </row>
        <row r="17">
          <cell r="A17" t="str">
            <v>Total Franchise Fee Factor Surcharge Table K-863</v>
          </cell>
          <cell r="G17">
            <v>5.4112747500000002E-3</v>
          </cell>
          <cell r="H17" t="str">
            <v>$/therm</v>
          </cell>
        </row>
        <row r="21">
          <cell r="A21" t="str">
            <v>*Does not include Uncollectibles factor of 0.002024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 2016 Energy Forecast"/>
      <sheetName val="Cost Forecast"/>
      <sheetName val="QF CHP by Vintage"/>
      <sheetName val="GHG"/>
      <sheetName val="Line Losses and Various Inputs"/>
      <sheetName val="UOG"/>
      <sheetName val="QF CHP and Renewables"/>
      <sheetName val="Other Resources by Vintage"/>
      <sheetName val="Common"/>
      <sheetName val="CTC"/>
      <sheetName val="NEW Summary Base"/>
      <sheetName val="FPP Summary Page"/>
      <sheetName val="Resource Cost-Supply by Vintage"/>
      <sheetName val="2016 Indifference Rev Req (2)"/>
      <sheetName val="2016 Indifference Rev Req"/>
      <sheetName val="NEW Summary Base TEST"/>
      <sheetName val="2015 Indifference Rev Req ALT"/>
      <sheetName val="Summary ALT"/>
      <sheetName val="NEW Summary Alternate"/>
      <sheetName val="Summary Compare"/>
      <sheetName val="Inputs"/>
      <sheetName val="Market Capacity - New"/>
    </sheetNames>
    <sheetDataSet>
      <sheetData sheetId="0"/>
      <sheetData sheetId="1"/>
      <sheetData sheetId="2"/>
      <sheetData sheetId="3"/>
      <sheetData sheetId="4">
        <row r="4">
          <cell r="B4">
            <v>0.94431676100785167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C9">
            <v>58.26</v>
          </cell>
        </row>
      </sheetData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Public/TM2/Shared%20Documents/Forms/AllItems.aspx?ga=1&amp;isAscending=false&amp;sortField=LinkFilename&amp;id=%2Fteams%2FPublic%2FTM2%2FShared%20Documents%2FPublic%2FRegulatory%2FFilings%2DAdvice%20Letters%2FPending%2FElectric%2FELECTRIC%5F5041%2DE%2Epdf&amp;viewid=c9868ae1%2Df1cd%2D43b6%2Da712%2Dd734ff79e266&amp;parent=%2Fteams%2FPublic%2FTM2%2FShared%20Documents%2FPublic%2FRegulatory%2FFilings%2DAdvice%20Letters%2FPending%2FElectric" TargetMode="External"/><Relationship Id="rId3" Type="http://schemas.openxmlformats.org/officeDocument/2006/relationships/hyperlink" Target="../../../../../../../../../../../../../:b:/r/teams/Public/TM2/Shared%20Documents/Public/Regulatory/Filings-Advice%20Letters/Approved/Electric/ELECTRIC_4796-E.pdf?csf=1&amp;web=1&amp;e=o58PbV" TargetMode="External"/><Relationship Id="rId7" Type="http://schemas.openxmlformats.org/officeDocument/2006/relationships/hyperlink" Target="../../../../../../../Public/TM2/Shared%20Documents/Forms/AllItems.aspx?ga=1&amp;sortField=LinkFilename&amp;isAscending=false&amp;id=%2Fteams%2FPublic%2FTM2%2FShared%20Documents%2FPublic%2FRegulatory%2FFilings%2DAdvice%20Letters%2FPending%2FElectric%2FELECTRIC%5F4977%2DE%2Epdf&amp;viewid=c9868ae1%2Df1cd%2D43b6%2Da712%2Dd734ff79e266&amp;parent=%2Fteams%2FPublic%2FTM2%2FShared%20Documents%2FPublic%2FRegulatory%2FFilings%2DAdvice%20Letters%2FPending%2FElectric" TargetMode="External"/><Relationship Id="rId2" Type="http://schemas.openxmlformats.org/officeDocument/2006/relationships/hyperlink" Target="../../../../../../../Public/TM2/Shared%20Documents/Forms/AllItems.aspx" TargetMode="External"/><Relationship Id="rId1" Type="http://schemas.openxmlformats.org/officeDocument/2006/relationships/hyperlink" Target="../../../../../../../Public/TM2/Shared%20Documents/Forms/AllItems.aspx" TargetMode="External"/><Relationship Id="rId6" Type="http://schemas.openxmlformats.org/officeDocument/2006/relationships/hyperlink" Target="../../../../../../..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5" Type="http://schemas.openxmlformats.org/officeDocument/2006/relationships/hyperlink" Target="../../../../../../..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TargetMode="External"/><Relationship Id="rId4" Type="http://schemas.openxmlformats.org/officeDocument/2006/relationships/hyperlink" Target="../../../../../../../../../../../../../:b:/r/teams/Public/TM2/Shared%20Documents/Public/Regulatory/Filings-Advice%20Letters/Pending/Electric/ELECTRIC_4864-E.pdf?csf=1&amp;web=1&amp;e=pb5wb9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DB0F8-4162-4EC8-820A-2A2562F38C2E}">
  <dimension ref="A1:V51"/>
  <sheetViews>
    <sheetView showGridLines="0" tabSelected="1" zoomScale="80" zoomScaleNormal="80" workbookViewId="0">
      <selection activeCell="G55" sqref="G55"/>
    </sheetView>
  </sheetViews>
  <sheetFormatPr defaultRowHeight="15" x14ac:dyDescent="0.25"/>
  <cols>
    <col min="1" max="1" width="3.85546875" customWidth="1"/>
    <col min="2" max="2" width="5.28515625" customWidth="1"/>
    <col min="3" max="3" width="23.140625" customWidth="1"/>
    <col min="17" max="17" width="15.5703125" bestFit="1" customWidth="1"/>
    <col min="18" max="18" width="10.5703125" bestFit="1" customWidth="1"/>
    <col min="21" max="22" width="9.5703125" bestFit="1" customWidth="1"/>
  </cols>
  <sheetData>
    <row r="1" spans="1:19" x14ac:dyDescent="0.25">
      <c r="A1" t="s">
        <v>263</v>
      </c>
      <c r="Q1" s="119"/>
    </row>
    <row r="2" spans="1:19" x14ac:dyDescent="0.25">
      <c r="Q2" s="119" t="s">
        <v>264</v>
      </c>
    </row>
    <row r="3" spans="1:19" x14ac:dyDescent="0.25">
      <c r="Q3" s="119" t="s">
        <v>265</v>
      </c>
    </row>
    <row r="4" spans="1:19" x14ac:dyDescent="0.25">
      <c r="Q4" s="120" t="s">
        <v>266</v>
      </c>
    </row>
    <row r="5" spans="1:19" x14ac:dyDescent="0.25">
      <c r="A5">
        <v>1</v>
      </c>
      <c r="B5" s="121" t="s">
        <v>267</v>
      </c>
      <c r="Q5" s="122">
        <f>'[17]Authorized Rev Req'!I99</f>
        <v>16588783.539947376</v>
      </c>
    </row>
    <row r="6" spans="1:19" x14ac:dyDescent="0.25">
      <c r="B6" s="123" t="s">
        <v>268</v>
      </c>
      <c r="C6" t="s">
        <v>269</v>
      </c>
      <c r="Q6" s="122">
        <f>Q5*0.01</f>
        <v>165887.83539947376</v>
      </c>
    </row>
    <row r="7" spans="1:19" x14ac:dyDescent="0.25">
      <c r="B7" s="123"/>
      <c r="Q7" s="122"/>
    </row>
    <row r="8" spans="1:19" x14ac:dyDescent="0.25">
      <c r="A8">
        <v>2</v>
      </c>
      <c r="B8" s="121" t="s">
        <v>270</v>
      </c>
      <c r="Q8" t="s">
        <v>271</v>
      </c>
    </row>
    <row r="9" spans="1:19" x14ac:dyDescent="0.25">
      <c r="B9" s="124" t="s">
        <v>268</v>
      </c>
      <c r="C9" s="125" t="str">
        <f>'[17]Incremental Rev Req'!$B$94</f>
        <v>A.19-08-013</v>
      </c>
      <c r="D9" s="125" t="str">
        <f>'[17]Incremental Rev Req'!$A$94</f>
        <v>2021 GRC Track 4 (2024 Attrition Bridge Year)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6">
        <f>SUM('[17]Incremental Rev Req'!D94:D96)</f>
        <v>8371337</v>
      </c>
    </row>
    <row r="10" spans="1:19" x14ac:dyDescent="0.25">
      <c r="B10" s="124" t="s">
        <v>272</v>
      </c>
      <c r="C10" s="125" t="str">
        <f>'[17]Incremental Rev Req'!B97</f>
        <v>A.23-05-010</v>
      </c>
      <c r="D10" s="125" t="str">
        <f>'[17]Incremental Rev Req'!$A$97</f>
        <v>2025 GRC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6">
        <f>SUM('[17]Incremental Rev Req'!D97:D99)</f>
        <v>10363325</v>
      </c>
    </row>
    <row r="11" spans="1:19" x14ac:dyDescent="0.25">
      <c r="B11" s="124" t="s">
        <v>273</v>
      </c>
      <c r="C11" s="125" t="str">
        <f>'[17]Incremental Rev Req'!$B$112</f>
        <v>A.22-06-003</v>
      </c>
      <c r="D11" s="125" t="str">
        <f>'[17]Incremental Rev Req'!$A$112</f>
        <v>2021 WM/VM (2021 over authorized)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6">
        <f>'[17]Incremental Rev Req'!$D$112</f>
        <v>327000</v>
      </c>
    </row>
    <row r="12" spans="1:19" x14ac:dyDescent="0.25">
      <c r="B12" s="124" t="s">
        <v>274</v>
      </c>
      <c r="C12" s="125" t="str">
        <f>'[17]Incremental Rev Req'!$B$116</f>
        <v>A.22-03-018</v>
      </c>
      <c r="D12" s="125" t="str">
        <f>'[17]Incremental Rev Req'!$A$116</f>
        <v>2022 CEMA 
(2020 Storms)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6">
        <f>'[17]Incremental Rev Req'!$D$116</f>
        <v>198000</v>
      </c>
    </row>
    <row r="13" spans="1:19" x14ac:dyDescent="0.25">
      <c r="B13" s="124" t="s">
        <v>275</v>
      </c>
      <c r="C13" s="125" t="str">
        <f>'[17]Incremental Rev Req'!$B$119</f>
        <v>A.22-03-007</v>
      </c>
      <c r="D13" s="125" t="str">
        <f>'[17]Incremental Rev Req'!$A$119</f>
        <v>2024-2027 EE Application (Inc. IDSM)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6">
        <f>'[17]Incremental Rev Req'!$D$119</f>
        <v>441368</v>
      </c>
    </row>
    <row r="14" spans="1:19" x14ac:dyDescent="0.25">
      <c r="B14" s="124" t="s">
        <v>276</v>
      </c>
      <c r="C14" s="125" t="str">
        <f>'[17]Incremental Rev Req'!$B$120</f>
        <v>A.21-12-009</v>
      </c>
      <c r="D14" s="125" t="str">
        <f>'[17]Incremental Rev Req'!$A$120</f>
        <v>Building Electrification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>
        <f>'[17]Incremental Rev Req'!$D$120</f>
        <v>73506.943183276016</v>
      </c>
    </row>
    <row r="15" spans="1:19" x14ac:dyDescent="0.25">
      <c r="B15" s="124" t="s">
        <v>277</v>
      </c>
      <c r="C15" s="125" t="str">
        <f>'[17]Incremental Rev Req'!$B$117</f>
        <v>A.22-05-004</v>
      </c>
      <c r="D15" s="125" t="str">
        <f>'[17]Incremental Rev Req'!$A$117</f>
        <v>2023-2027 Demand Response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>
        <f>SUM('[17]Incremental Rev Req'!D117:D118)</f>
        <v>54314</v>
      </c>
      <c r="S15" s="127"/>
    </row>
    <row r="17" spans="1:19" x14ac:dyDescent="0.25">
      <c r="A17">
        <v>3</v>
      </c>
      <c r="B17" s="128" t="s">
        <v>278</v>
      </c>
      <c r="Q17" t="s">
        <v>271</v>
      </c>
    </row>
    <row r="18" spans="1:19" x14ac:dyDescent="0.25">
      <c r="B18" s="129" t="s">
        <v>268</v>
      </c>
      <c r="S18" s="127"/>
    </row>
    <row r="19" spans="1:19" x14ac:dyDescent="0.25">
      <c r="A19" s="129"/>
      <c r="B19" s="129"/>
      <c r="Q19" s="122"/>
      <c r="S19" s="127"/>
    </row>
    <row r="20" spans="1:19" x14ac:dyDescent="0.25">
      <c r="B20" s="129"/>
    </row>
    <row r="21" spans="1:19" x14ac:dyDescent="0.25">
      <c r="A21">
        <v>4</v>
      </c>
      <c r="B21" t="s">
        <v>279</v>
      </c>
      <c r="Q21" t="s">
        <v>271</v>
      </c>
    </row>
    <row r="22" spans="1:19" x14ac:dyDescent="0.25">
      <c r="B22" s="124" t="s">
        <v>268</v>
      </c>
      <c r="C22" s="125" t="str">
        <f>'[17]Incremental Rev Req'!$B$111</f>
        <v>A.21-09-019</v>
      </c>
      <c r="D22" s="125" t="str">
        <f>'[17]Incremental Rev Req'!$A$111</f>
        <v>2021 CEMA/WEMA - 2019/2020 Drought, COVID, 2018-2019 Storm Events, Property Ins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>
        <f>'[17]Incremental Rev Req'!$D$111</f>
        <v>132148</v>
      </c>
      <c r="S22" s="127"/>
    </row>
    <row r="23" spans="1:19" x14ac:dyDescent="0.25">
      <c r="B23" s="124" t="s">
        <v>272</v>
      </c>
      <c r="C23" s="125" t="str">
        <f>'[17]Incremental Rev Req'!$B$113</f>
        <v>A.22-04-001</v>
      </c>
      <c r="D23" s="125" t="str">
        <f>'[17]Incremental Rev Req'!$A$113</f>
        <v>2021 ERRA Review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>
        <f>'[17]Incremental Rev Req'!$D$113</f>
        <v>25706</v>
      </c>
    </row>
    <row r="24" spans="1:19" x14ac:dyDescent="0.25">
      <c r="B24" s="124" t="s">
        <v>280</v>
      </c>
      <c r="C24" s="125" t="str">
        <f>'[17]Incremental Rev Req'!$B$122</f>
        <v>Advice 4881-E</v>
      </c>
      <c r="D24" s="125" t="str">
        <f>'[17]Incremental Rev Req'!$A$122</f>
        <v>Z-Factor AL for Track 3 Category 2 Veg Costs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6">
        <f>'[17]Incremental Rev Req'!$D$122</f>
        <v>35376</v>
      </c>
    </row>
    <row r="25" spans="1:19" x14ac:dyDescent="0.25">
      <c r="B25" s="124" t="s">
        <v>273</v>
      </c>
      <c r="C25" s="125" t="str">
        <f>'[17]Incremental Rev Req'!$B$121</f>
        <v>A.18-11-025, -026, -027</v>
      </c>
      <c r="D25" s="125" t="str">
        <f>'[17]Incremental Rev Req'!$A$121</f>
        <v>Click Through Authorization Process</v>
      </c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6">
        <f>'[17]Incremental Rev Req'!$D$121</f>
        <v>1983</v>
      </c>
    </row>
    <row r="26" spans="1:19" x14ac:dyDescent="0.25">
      <c r="B26" s="124" t="s">
        <v>274</v>
      </c>
      <c r="C26" s="125" t="str">
        <f>'[17]Incremental Rev Req'!B114</f>
        <v>A.23-04-003</v>
      </c>
      <c r="D26" s="125" t="str">
        <f>'[17]Incremental Rev Req'!$A$114</f>
        <v>2022 ERRA Review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>
        <f>SUM('[17]Incremental Rev Req'!D114:D115)</f>
        <v>50874</v>
      </c>
      <c r="S26" s="127"/>
    </row>
    <row r="27" spans="1:19" x14ac:dyDescent="0.25">
      <c r="B27" s="124" t="s">
        <v>275</v>
      </c>
      <c r="C27" s="125" t="str">
        <f>'[17]Incremental Rev Req'!B100</f>
        <v>A.23-06-XXX</v>
      </c>
      <c r="D27" s="125" t="str">
        <f>'[17]Incremental Rev Req'!$A$104</f>
        <v>2024 ERRA Forecast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6">
        <f>SUM('[17]Incremental Rev Req'!D100:D110)</f>
        <v>4932044.6919907965</v>
      </c>
      <c r="S27" s="127"/>
    </row>
    <row r="29" spans="1:19" ht="15" customHeight="1" x14ac:dyDescent="0.25">
      <c r="A29">
        <v>5</v>
      </c>
      <c r="B29" t="s">
        <v>281</v>
      </c>
    </row>
    <row r="30" spans="1:19" x14ac:dyDescent="0.25">
      <c r="B30" s="130" t="s">
        <v>268</v>
      </c>
      <c r="C30" s="130" t="s">
        <v>282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2">
        <f>'[17]Incremental Rev Req'!$V$105</f>
        <v>17486230.458960798</v>
      </c>
      <c r="S30" s="127"/>
    </row>
    <row r="31" spans="1:19" x14ac:dyDescent="0.25">
      <c r="B31" s="130" t="s">
        <v>272</v>
      </c>
      <c r="C31" s="130" t="s">
        <v>283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2">
        <f>'[17]Incremental Rev Req'!$W$105</f>
        <v>17347655.700217571</v>
      </c>
    </row>
    <row r="32" spans="1:19" x14ac:dyDescent="0.25">
      <c r="B32" s="130" t="s">
        <v>280</v>
      </c>
      <c r="C32" s="130" t="s">
        <v>284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>
        <f>'[17]Incremental Rev Req'!$X$105</f>
        <v>18846968.11500416</v>
      </c>
    </row>
    <row r="33" spans="1:22" x14ac:dyDescent="0.25">
      <c r="B33" s="130" t="s">
        <v>273</v>
      </c>
      <c r="C33" s="130" t="s">
        <v>285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>
        <f>'[17]Incremental Rev Req'!$Y$105</f>
        <v>17051096.299355548</v>
      </c>
    </row>
    <row r="34" spans="1:22" x14ac:dyDescent="0.25">
      <c r="B34" s="130" t="s">
        <v>274</v>
      </c>
      <c r="C34" s="130" t="s">
        <v>286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>
        <f>'[17]Incremental Rev Req'!$Z$105</f>
        <v>17184589.643160835</v>
      </c>
    </row>
    <row r="35" spans="1:22" x14ac:dyDescent="0.25">
      <c r="B35" s="130" t="s">
        <v>275</v>
      </c>
      <c r="C35" s="130" t="s">
        <v>287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>
        <f>'[17]Incremental Rev Req'!$AA$105</f>
        <v>16603944.940344997</v>
      </c>
    </row>
    <row r="37" spans="1:22" x14ac:dyDescent="0.25">
      <c r="A37">
        <v>6</v>
      </c>
      <c r="B37" s="133" t="s">
        <v>288</v>
      </c>
      <c r="C37" s="133"/>
      <c r="D37" s="133"/>
      <c r="E37" s="133"/>
      <c r="F37" s="133"/>
      <c r="G37" s="133"/>
      <c r="H37" s="133"/>
      <c r="I37" s="133"/>
      <c r="J37" s="133"/>
      <c r="K37" s="133"/>
      <c r="R37" s="134" t="s">
        <v>289</v>
      </c>
    </row>
    <row r="38" spans="1:22" x14ac:dyDescent="0.25">
      <c r="B38" s="130" t="s">
        <v>268</v>
      </c>
      <c r="C38" s="130" t="s">
        <v>282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5">
        <v>30.359887478258855</v>
      </c>
      <c r="S38" s="136"/>
    </row>
    <row r="39" spans="1:22" x14ac:dyDescent="0.25">
      <c r="B39" s="130" t="s">
        <v>272</v>
      </c>
      <c r="C39" s="130" t="s">
        <v>283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5">
        <v>29.943336763000655</v>
      </c>
    </row>
    <row r="40" spans="1:22" x14ac:dyDescent="0.25">
      <c r="B40" s="130" t="s">
        <v>280</v>
      </c>
      <c r="C40" s="130" t="s">
        <v>284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5">
        <v>32.701341928855435</v>
      </c>
    </row>
    <row r="41" spans="1:22" x14ac:dyDescent="0.25">
      <c r="B41" s="130" t="s">
        <v>273</v>
      </c>
      <c r="C41" s="130" t="s">
        <v>285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5">
        <v>29.391161021239014</v>
      </c>
    </row>
    <row r="42" spans="1:22" x14ac:dyDescent="0.25">
      <c r="B42" s="130" t="s">
        <v>274</v>
      </c>
      <c r="C42" s="130" t="s">
        <v>286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5">
        <v>29.251993798084357</v>
      </c>
    </row>
    <row r="43" spans="1:22" x14ac:dyDescent="0.25">
      <c r="B43" s="130" t="s">
        <v>275</v>
      </c>
      <c r="C43" s="130" t="s">
        <v>287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5">
        <v>27.966252363851041</v>
      </c>
    </row>
    <row r="45" spans="1:22" x14ac:dyDescent="0.25">
      <c r="A45">
        <v>7</v>
      </c>
      <c r="B45" s="133" t="s">
        <v>290</v>
      </c>
      <c r="S45" s="134" t="s">
        <v>291</v>
      </c>
      <c r="T45" s="134" t="s">
        <v>292</v>
      </c>
    </row>
    <row r="46" spans="1:22" x14ac:dyDescent="0.25">
      <c r="B46" s="130" t="s">
        <v>268</v>
      </c>
      <c r="C46" s="130" t="s">
        <v>282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7">
        <v>215.17419920306963</v>
      </c>
      <c r="T46" s="137">
        <v>145.39320190545502</v>
      </c>
      <c r="U46" s="138"/>
      <c r="V46" s="138"/>
    </row>
    <row r="47" spans="1:22" x14ac:dyDescent="0.25">
      <c r="B47" s="130" t="s">
        <v>272</v>
      </c>
      <c r="C47" s="130" t="s">
        <v>283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7">
        <v>208.19816586249149</v>
      </c>
      <c r="T47" s="137">
        <v>140.6825846305228</v>
      </c>
    </row>
    <row r="48" spans="1:22" x14ac:dyDescent="0.25">
      <c r="B48" s="130" t="s">
        <v>280</v>
      </c>
      <c r="C48" s="130" t="s">
        <v>284</v>
      </c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7">
        <v>226.70403623075677</v>
      </c>
      <c r="T48" s="137">
        <v>153.17880825625187</v>
      </c>
    </row>
    <row r="49" spans="1:20" x14ac:dyDescent="0.25">
      <c r="B49" s="130" t="s">
        <v>273</v>
      </c>
      <c r="C49" s="130" t="s">
        <v>285</v>
      </c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7">
        <v>203.97273905329416</v>
      </c>
      <c r="T49" s="137">
        <v>137.8293344309306</v>
      </c>
    </row>
    <row r="50" spans="1:20" x14ac:dyDescent="0.25">
      <c r="A50" s="55"/>
      <c r="B50" s="130" t="s">
        <v>274</v>
      </c>
      <c r="C50" s="130" t="s">
        <v>286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7">
        <v>201.1299866869775</v>
      </c>
      <c r="T50" s="137">
        <v>135.90974521004307</v>
      </c>
    </row>
    <row r="51" spans="1:20" x14ac:dyDescent="0.25">
      <c r="B51" s="130" t="s">
        <v>275</v>
      </c>
      <c r="C51" s="130" t="s">
        <v>287</v>
      </c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7">
        <v>191.21333957527222</v>
      </c>
      <c r="T51" s="137">
        <v>129.21345708852826</v>
      </c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8812-C0A8-41CF-BEC8-BA11B4F76824}">
  <sheetPr>
    <pageSetUpPr fitToPage="1"/>
  </sheetPr>
  <dimension ref="A1:N103"/>
  <sheetViews>
    <sheetView showGridLines="0" zoomScale="85" zoomScaleNormal="85" workbookViewId="0">
      <pane xSplit="2" topLeftCell="C1" activePane="topRight" state="frozen"/>
      <selection activeCell="G29" sqref="G29"/>
      <selection pane="topRight" activeCell="J30" sqref="J30"/>
    </sheetView>
  </sheetViews>
  <sheetFormatPr defaultColWidth="9.140625" defaultRowHeight="15" x14ac:dyDescent="0.25"/>
  <cols>
    <col min="1" max="1" width="75.42578125" style="1" hidden="1" customWidth="1"/>
    <col min="2" max="2" width="65.5703125" style="1" bestFit="1" customWidth="1"/>
    <col min="3" max="3" width="40.7109375" style="1" bestFit="1" customWidth="1"/>
    <col min="4" max="10" width="22" style="1" customWidth="1"/>
    <col min="11" max="11" width="31.42578125" style="1" customWidth="1"/>
    <col min="12" max="12" width="60.7109375" style="1" customWidth="1"/>
    <col min="13" max="13" width="13.42578125" style="1" customWidth="1"/>
    <col min="14" max="16384" width="9.140625" style="1"/>
  </cols>
  <sheetData>
    <row r="1" spans="1:13" x14ac:dyDescent="0.25">
      <c r="K1" s="2"/>
    </row>
    <row r="2" spans="1:13" x14ac:dyDescent="0.25">
      <c r="B2" s="1" t="s">
        <v>0</v>
      </c>
      <c r="H2" s="2"/>
    </row>
    <row r="3" spans="1:13" ht="19.5" thickBot="1" x14ac:dyDescent="0.35">
      <c r="B3" s="1" t="s">
        <v>1</v>
      </c>
      <c r="D3" s="3" t="s">
        <v>2</v>
      </c>
      <c r="E3" s="3"/>
      <c r="F3" s="3"/>
      <c r="G3" s="3"/>
      <c r="H3" s="3"/>
      <c r="I3" s="3"/>
      <c r="J3" s="3"/>
    </row>
    <row r="4" spans="1:13" ht="18" customHeight="1" x14ac:dyDescent="0.25">
      <c r="C4" s="4"/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6"/>
      <c r="L4" s="5"/>
      <c r="M4" s="7"/>
    </row>
    <row r="5" spans="1:13" x14ac:dyDescent="0.25">
      <c r="C5" s="8"/>
      <c r="F5" s="9"/>
      <c r="G5" s="9"/>
      <c r="H5" s="10" t="s">
        <v>10</v>
      </c>
      <c r="I5" s="10"/>
      <c r="J5" s="11"/>
      <c r="L5" s="9"/>
      <c r="M5" s="12"/>
    </row>
    <row r="6" spans="1:13" s="13" customFormat="1" x14ac:dyDescent="0.25">
      <c r="C6" s="14"/>
      <c r="D6" s="15" t="s">
        <v>11</v>
      </c>
      <c r="E6" s="15" t="s">
        <v>12</v>
      </c>
      <c r="F6" s="15" t="s">
        <v>13</v>
      </c>
      <c r="G6" s="15" t="s">
        <v>14</v>
      </c>
      <c r="H6" s="16" t="s">
        <v>15</v>
      </c>
      <c r="I6" s="116" t="s">
        <v>16</v>
      </c>
      <c r="J6" s="117" t="s">
        <v>17</v>
      </c>
      <c r="L6" s="17"/>
      <c r="M6" s="18"/>
    </row>
    <row r="7" spans="1:13" ht="30" x14ac:dyDescent="0.25">
      <c r="B7" s="19" t="s">
        <v>18</v>
      </c>
      <c r="C7" s="20" t="s">
        <v>19</v>
      </c>
      <c r="D7" s="21"/>
      <c r="E7" s="21"/>
      <c r="F7" s="21"/>
      <c r="G7" s="21"/>
      <c r="H7" s="21"/>
      <c r="I7" s="21"/>
      <c r="J7" s="21"/>
      <c r="K7" s="21" t="s">
        <v>20</v>
      </c>
      <c r="L7" s="21" t="s">
        <v>21</v>
      </c>
      <c r="M7" s="22" t="s">
        <v>22</v>
      </c>
    </row>
    <row r="8" spans="1:13" ht="14.1" customHeight="1" x14ac:dyDescent="0.25">
      <c r="A8" s="9" t="s">
        <v>23</v>
      </c>
      <c r="B8" s="9" t="s">
        <v>23</v>
      </c>
      <c r="C8" s="23"/>
      <c r="M8" s="12"/>
    </row>
    <row r="9" spans="1:13" ht="14.1" customHeight="1" x14ac:dyDescent="0.25">
      <c r="A9" s="1" t="s">
        <v>24</v>
      </c>
      <c r="B9" s="1" t="s">
        <v>25</v>
      </c>
      <c r="C9" s="24" t="s">
        <v>26</v>
      </c>
      <c r="D9" s="25">
        <v>703910</v>
      </c>
      <c r="E9" s="25">
        <v>703910</v>
      </c>
      <c r="F9" s="25">
        <v>703910</v>
      </c>
      <c r="G9" s="25">
        <v>703910</v>
      </c>
      <c r="H9" s="25">
        <v>735101</v>
      </c>
      <c r="I9" s="25">
        <v>729370</v>
      </c>
      <c r="J9" s="25">
        <v>729370</v>
      </c>
      <c r="K9" s="26" t="s">
        <v>27</v>
      </c>
      <c r="L9" s="27" t="s">
        <v>28</v>
      </c>
      <c r="M9" s="12" t="s">
        <v>29</v>
      </c>
    </row>
    <row r="10" spans="1:13" ht="14.1" customHeight="1" x14ac:dyDescent="0.25">
      <c r="A10" s="1" t="s">
        <v>24</v>
      </c>
      <c r="B10" s="1" t="s">
        <v>30</v>
      </c>
      <c r="C10" s="24" t="s">
        <v>26</v>
      </c>
      <c r="D10" s="25">
        <v>62641</v>
      </c>
      <c r="E10" s="25">
        <v>62641</v>
      </c>
      <c r="F10" s="25">
        <v>62641</v>
      </c>
      <c r="G10" s="25">
        <v>62641</v>
      </c>
      <c r="H10" s="25">
        <v>62456</v>
      </c>
      <c r="I10" s="25">
        <v>61815</v>
      </c>
      <c r="J10" s="25">
        <v>61815</v>
      </c>
      <c r="K10" s="26" t="s">
        <v>31</v>
      </c>
      <c r="L10" s="27" t="s">
        <v>28</v>
      </c>
      <c r="M10" s="12" t="s">
        <v>29</v>
      </c>
    </row>
    <row r="11" spans="1:13" ht="14.1" customHeight="1" x14ac:dyDescent="0.25">
      <c r="A11" s="1" t="s">
        <v>24</v>
      </c>
      <c r="B11" s="1" t="s">
        <v>32</v>
      </c>
      <c r="C11" s="24" t="s">
        <v>26</v>
      </c>
      <c r="D11" s="25">
        <v>6492669</v>
      </c>
      <c r="E11" s="25">
        <v>6492669</v>
      </c>
      <c r="F11" s="25">
        <v>6492669</v>
      </c>
      <c r="G11" s="25">
        <v>6492669</v>
      </c>
      <c r="H11" s="25">
        <v>6995075</v>
      </c>
      <c r="I11" s="25">
        <v>6911672</v>
      </c>
      <c r="J11" s="25">
        <f>'[16]2023 - Jun Table 2'!$F$58</f>
        <v>6841923</v>
      </c>
      <c r="K11" s="26" t="s">
        <v>33</v>
      </c>
      <c r="L11" s="27" t="s">
        <v>34</v>
      </c>
      <c r="M11" s="12" t="s">
        <v>29</v>
      </c>
    </row>
    <row r="12" spans="1:13" ht="14.1" customHeight="1" x14ac:dyDescent="0.25">
      <c r="A12" s="1" t="s">
        <v>35</v>
      </c>
      <c r="B12" s="1" t="s">
        <v>36</v>
      </c>
      <c r="C12" s="24" t="s">
        <v>37</v>
      </c>
      <c r="D12" s="25">
        <v>-1351.3961377258283</v>
      </c>
      <c r="E12" s="25">
        <v>-3564.7908969583245</v>
      </c>
      <c r="F12" s="25">
        <v>-3564.7908969583245</v>
      </c>
      <c r="G12" s="25">
        <v>-3564.7908969583245</v>
      </c>
      <c r="H12" s="25">
        <v>-3564.7908969583245</v>
      </c>
      <c r="I12" s="25">
        <v>-3564.7908969583245</v>
      </c>
      <c r="J12" s="25">
        <v>-3564.7908969583245</v>
      </c>
      <c r="K12" s="26" t="s">
        <v>27</v>
      </c>
      <c r="L12" s="27" t="s">
        <v>37</v>
      </c>
      <c r="M12" s="12" t="s">
        <v>38</v>
      </c>
    </row>
    <row r="13" spans="1:13" ht="14.1" customHeight="1" x14ac:dyDescent="0.25">
      <c r="A13" s="1" t="s">
        <v>35</v>
      </c>
      <c r="B13" s="1" t="s">
        <v>36</v>
      </c>
      <c r="C13" s="24" t="s">
        <v>37</v>
      </c>
      <c r="D13" s="25"/>
      <c r="E13" s="25">
        <v>2213.3947592324962</v>
      </c>
      <c r="F13" s="25">
        <v>2213.3947592324962</v>
      </c>
      <c r="G13" s="25">
        <v>2213.3947592324962</v>
      </c>
      <c r="H13" s="25">
        <v>2213.3947592324962</v>
      </c>
      <c r="I13" s="25">
        <v>2213.3947592324962</v>
      </c>
      <c r="J13" s="25">
        <v>2213.3947592324962</v>
      </c>
      <c r="K13" s="26" t="s">
        <v>31</v>
      </c>
      <c r="L13" s="27" t="s">
        <v>37</v>
      </c>
      <c r="M13" s="12" t="s">
        <v>38</v>
      </c>
    </row>
    <row r="14" spans="1:13" ht="14.1" customHeight="1" x14ac:dyDescent="0.25">
      <c r="A14" s="1" t="s">
        <v>39</v>
      </c>
      <c r="B14" s="1" t="s">
        <v>36</v>
      </c>
      <c r="C14" s="24" t="s">
        <v>37</v>
      </c>
      <c r="D14" s="25">
        <v>322298.97490968654</v>
      </c>
      <c r="E14" s="25">
        <v>322298.97490968654</v>
      </c>
      <c r="F14" s="25">
        <v>322298.97490968654</v>
      </c>
      <c r="G14" s="25">
        <v>322298.97490968654</v>
      </c>
      <c r="H14" s="25">
        <v>322298.97490968654</v>
      </c>
      <c r="I14" s="25">
        <v>322298.97490968654</v>
      </c>
      <c r="J14" s="25">
        <v>322298.97490968654</v>
      </c>
      <c r="K14" s="26" t="s">
        <v>33</v>
      </c>
      <c r="L14" s="27" t="s">
        <v>37</v>
      </c>
      <c r="M14" s="12" t="s">
        <v>38</v>
      </c>
    </row>
    <row r="15" spans="1:13" ht="13.7" customHeight="1" x14ac:dyDescent="0.25">
      <c r="A15" s="1" t="s">
        <v>40</v>
      </c>
      <c r="B15" s="1" t="s">
        <v>39</v>
      </c>
      <c r="C15" s="24" t="s">
        <v>41</v>
      </c>
      <c r="D15" s="25">
        <v>-11261</v>
      </c>
      <c r="E15" s="25">
        <v>-11261</v>
      </c>
      <c r="F15" s="25">
        <v>-11261</v>
      </c>
      <c r="G15" s="25">
        <v>-11261</v>
      </c>
      <c r="H15" s="25">
        <v>-4288.8654651516863</v>
      </c>
      <c r="I15" s="25">
        <v>-4288.8654651516863</v>
      </c>
      <c r="J15" s="25">
        <v>-4288.8654651516863</v>
      </c>
      <c r="K15" s="26" t="s">
        <v>33</v>
      </c>
      <c r="L15" s="27" t="s">
        <v>42</v>
      </c>
      <c r="M15" s="12" t="s">
        <v>29</v>
      </c>
    </row>
    <row r="16" spans="1:13" ht="14.1" customHeight="1" x14ac:dyDescent="0.25">
      <c r="A16" s="1" t="s">
        <v>43</v>
      </c>
      <c r="B16" s="1" t="s">
        <v>44</v>
      </c>
      <c r="C16" s="24" t="s">
        <v>41</v>
      </c>
      <c r="D16" s="25">
        <v>6602.306107859029</v>
      </c>
      <c r="E16" s="25">
        <v>6602.306107859029</v>
      </c>
      <c r="F16" s="25">
        <v>6602.306107859029</v>
      </c>
      <c r="G16" s="25">
        <v>6602.306107859029</v>
      </c>
      <c r="H16" s="25">
        <v>52270.762443386295</v>
      </c>
      <c r="I16" s="25">
        <v>52270.762443386295</v>
      </c>
      <c r="J16" s="25">
        <v>52270.762443386295</v>
      </c>
      <c r="K16" s="26" t="s">
        <v>33</v>
      </c>
      <c r="L16" s="27" t="s">
        <v>37</v>
      </c>
      <c r="M16" s="12" t="s">
        <v>38</v>
      </c>
    </row>
    <row r="17" spans="1:14" ht="14.1" customHeight="1" x14ac:dyDescent="0.25">
      <c r="A17" s="1" t="s">
        <v>43</v>
      </c>
      <c r="B17" s="1" t="s">
        <v>45</v>
      </c>
      <c r="C17" s="24" t="s">
        <v>46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6" t="s">
        <v>27</v>
      </c>
      <c r="L17" s="27" t="s">
        <v>47</v>
      </c>
      <c r="M17" s="12" t="s">
        <v>38</v>
      </c>
    </row>
    <row r="18" spans="1:14" ht="14.1" customHeight="1" x14ac:dyDescent="0.25">
      <c r="A18" s="1" t="s">
        <v>48</v>
      </c>
      <c r="B18" s="1" t="s">
        <v>45</v>
      </c>
      <c r="C18" s="24" t="s">
        <v>46</v>
      </c>
      <c r="D18" s="25">
        <v>19174.554547853812</v>
      </c>
      <c r="E18" s="25">
        <v>19174.554547853812</v>
      </c>
      <c r="F18" s="25">
        <v>19174.554547853812</v>
      </c>
      <c r="G18" s="25">
        <v>19174.554547853812</v>
      </c>
      <c r="H18" s="25">
        <v>142.58357694458402</v>
      </c>
      <c r="I18" s="25">
        <v>142.58357694458402</v>
      </c>
      <c r="J18" s="25">
        <v>142.58357694458402</v>
      </c>
      <c r="K18" s="26" t="s">
        <v>33</v>
      </c>
      <c r="L18" s="27" t="s">
        <v>47</v>
      </c>
      <c r="M18" s="12" t="s">
        <v>38</v>
      </c>
    </row>
    <row r="19" spans="1:14" ht="14.1" customHeight="1" x14ac:dyDescent="0.25">
      <c r="B19" s="28" t="s">
        <v>49</v>
      </c>
      <c r="C19" s="24" t="s">
        <v>50</v>
      </c>
      <c r="D19" s="25"/>
      <c r="E19" s="25"/>
      <c r="F19" s="25"/>
      <c r="G19" s="25"/>
      <c r="H19" s="25">
        <v>18398</v>
      </c>
      <c r="I19" s="25">
        <v>18398</v>
      </c>
      <c r="J19" s="25">
        <v>18398</v>
      </c>
      <c r="K19" s="1" t="s">
        <v>27</v>
      </c>
      <c r="L19" s="27" t="s">
        <v>50</v>
      </c>
      <c r="M19" s="12" t="s">
        <v>38</v>
      </c>
    </row>
    <row r="20" spans="1:14" ht="14.1" customHeight="1" x14ac:dyDescent="0.25">
      <c r="B20" s="28" t="s">
        <v>49</v>
      </c>
      <c r="C20" s="24" t="s">
        <v>50</v>
      </c>
      <c r="D20" s="25"/>
      <c r="E20" s="25"/>
      <c r="F20" s="25"/>
      <c r="G20" s="25">
        <v>119343.20661840618</v>
      </c>
      <c r="H20" s="25">
        <v>119343.20661840618</v>
      </c>
      <c r="I20" s="25">
        <v>119343.20661840618</v>
      </c>
      <c r="J20" s="25">
        <v>119343.20661840618</v>
      </c>
      <c r="K20" s="1" t="s">
        <v>33</v>
      </c>
      <c r="L20" s="27" t="s">
        <v>50</v>
      </c>
      <c r="M20" s="12" t="s">
        <v>38</v>
      </c>
    </row>
    <row r="21" spans="1:14" ht="14.1" customHeight="1" x14ac:dyDescent="0.25">
      <c r="A21" s="1" t="s">
        <v>48</v>
      </c>
      <c r="B21" s="1" t="s">
        <v>48</v>
      </c>
      <c r="C21" s="24" t="s">
        <v>41</v>
      </c>
      <c r="D21" s="25">
        <v>-8394.8200043287161</v>
      </c>
      <c r="E21" s="25">
        <v>-5445.8638904927429</v>
      </c>
      <c r="F21" s="25">
        <v>-5445.8638904927429</v>
      </c>
      <c r="G21" s="25">
        <v>-5445.8638904927429</v>
      </c>
      <c r="H21" s="25">
        <v>-9738</v>
      </c>
      <c r="I21" s="25">
        <v>-9738</v>
      </c>
      <c r="J21" s="25">
        <v>-9738</v>
      </c>
      <c r="K21" s="26" t="s">
        <v>27</v>
      </c>
      <c r="L21" s="27" t="s">
        <v>37</v>
      </c>
      <c r="M21" s="12" t="s">
        <v>38</v>
      </c>
    </row>
    <row r="22" spans="1:14" ht="14.1" customHeight="1" x14ac:dyDescent="0.25">
      <c r="A22" s="1" t="s">
        <v>51</v>
      </c>
      <c r="B22" s="1" t="s">
        <v>48</v>
      </c>
      <c r="C22" s="24" t="s">
        <v>41</v>
      </c>
      <c r="D22" s="25">
        <v>-18772.983975755837</v>
      </c>
      <c r="E22" s="25">
        <v>-18772.983975755837</v>
      </c>
      <c r="F22" s="25">
        <v>-18772.983975755837</v>
      </c>
      <c r="G22" s="25">
        <v>-18772.983975755837</v>
      </c>
      <c r="H22" s="25">
        <v>-63095.202555466014</v>
      </c>
      <c r="I22" s="25">
        <v>-63095.202555466014</v>
      </c>
      <c r="J22" s="25">
        <v>-63095.202555466014</v>
      </c>
      <c r="K22" s="26" t="s">
        <v>33</v>
      </c>
      <c r="L22" s="27" t="s">
        <v>37</v>
      </c>
      <c r="M22" s="12" t="s">
        <v>38</v>
      </c>
    </row>
    <row r="23" spans="1:14" ht="14.1" customHeight="1" x14ac:dyDescent="0.25">
      <c r="A23" s="1" t="s">
        <v>51</v>
      </c>
      <c r="B23" s="29" t="s">
        <v>52</v>
      </c>
      <c r="C23" s="24" t="s">
        <v>53</v>
      </c>
      <c r="D23" s="25">
        <v>3561640.5481292848</v>
      </c>
      <c r="E23" s="25">
        <v>3761184.5612435751</v>
      </c>
      <c r="F23" s="25">
        <v>3778330</v>
      </c>
      <c r="G23" s="25">
        <v>3778330</v>
      </c>
      <c r="H23" s="27">
        <v>4995616</v>
      </c>
      <c r="I23" s="27">
        <v>4995616</v>
      </c>
      <c r="J23" s="27">
        <v>4995616</v>
      </c>
      <c r="K23" s="26" t="s">
        <v>27</v>
      </c>
      <c r="L23" s="27" t="s">
        <v>54</v>
      </c>
      <c r="M23" s="12" t="s">
        <v>29</v>
      </c>
    </row>
    <row r="24" spans="1:14" ht="14.1" customHeight="1" x14ac:dyDescent="0.25">
      <c r="A24" s="1" t="s">
        <v>55</v>
      </c>
      <c r="B24" s="29" t="s">
        <v>52</v>
      </c>
      <c r="C24" s="24" t="s">
        <v>53</v>
      </c>
      <c r="D24" s="25">
        <v>710233.44568007241</v>
      </c>
      <c r="E24" s="25">
        <v>607823</v>
      </c>
      <c r="F24" s="25">
        <v>607823</v>
      </c>
      <c r="G24" s="25">
        <v>607823</v>
      </c>
      <c r="H24" s="27">
        <v>288812</v>
      </c>
      <c r="I24" s="27">
        <v>288812</v>
      </c>
      <c r="J24" s="27">
        <v>288812</v>
      </c>
      <c r="K24" s="26" t="s">
        <v>31</v>
      </c>
      <c r="L24" s="27" t="s">
        <v>54</v>
      </c>
      <c r="M24" s="12" t="s">
        <v>29</v>
      </c>
    </row>
    <row r="25" spans="1:14" ht="14.1" customHeight="1" x14ac:dyDescent="0.25">
      <c r="A25" s="1" t="s">
        <v>51</v>
      </c>
      <c r="B25" s="29" t="s">
        <v>56</v>
      </c>
      <c r="C25" s="24" t="s">
        <v>53</v>
      </c>
      <c r="D25" s="25">
        <v>3359.0568264271756</v>
      </c>
      <c r="E25" s="25">
        <v>69333.29532174411</v>
      </c>
      <c r="F25" s="25">
        <v>69333.29532174411</v>
      </c>
      <c r="G25" s="25">
        <v>69333.29532174411</v>
      </c>
      <c r="H25" s="27">
        <v>4417.1909486811319</v>
      </c>
      <c r="I25" s="27">
        <v>4417.1909486811319</v>
      </c>
      <c r="J25" s="27">
        <v>4417.1909486811319</v>
      </c>
      <c r="K25" s="26" t="s">
        <v>31</v>
      </c>
      <c r="L25" s="27" t="s">
        <v>54</v>
      </c>
      <c r="M25" s="12" t="s">
        <v>38</v>
      </c>
    </row>
    <row r="26" spans="1:14" ht="14.1" customHeight="1" x14ac:dyDescent="0.25">
      <c r="A26" s="1" t="s">
        <v>51</v>
      </c>
      <c r="B26" s="29" t="s">
        <v>52</v>
      </c>
      <c r="C26" s="24" t="s">
        <v>53</v>
      </c>
      <c r="D26" s="25">
        <v>-330882</v>
      </c>
      <c r="E26" s="25">
        <v>-647824</v>
      </c>
      <c r="F26" s="25">
        <v>-647824</v>
      </c>
      <c r="G26" s="25">
        <v>-647824</v>
      </c>
      <c r="H26" s="27">
        <v>-773198</v>
      </c>
      <c r="I26" s="27">
        <v>-773198</v>
      </c>
      <c r="J26" s="27">
        <v>-773198</v>
      </c>
      <c r="K26" s="26" t="s">
        <v>57</v>
      </c>
      <c r="L26" s="27" t="s">
        <v>54</v>
      </c>
      <c r="M26" s="12" t="s">
        <v>29</v>
      </c>
    </row>
    <row r="27" spans="1:14" ht="14.1" customHeight="1" x14ac:dyDescent="0.25">
      <c r="A27" s="1" t="s">
        <v>51</v>
      </c>
      <c r="B27" s="29" t="s">
        <v>52</v>
      </c>
      <c r="C27" s="24" t="s">
        <v>53</v>
      </c>
      <c r="D27" s="25">
        <v>4532</v>
      </c>
      <c r="E27" s="25">
        <v>4648</v>
      </c>
      <c r="F27" s="25">
        <v>4648</v>
      </c>
      <c r="G27" s="25">
        <v>4648</v>
      </c>
      <c r="H27" s="27">
        <v>4740</v>
      </c>
      <c r="I27" s="27">
        <v>4740</v>
      </c>
      <c r="J27" s="27">
        <v>4740</v>
      </c>
      <c r="K27" s="26" t="s">
        <v>58</v>
      </c>
      <c r="L27" s="27" t="s">
        <v>54</v>
      </c>
      <c r="M27" s="12" t="s">
        <v>29</v>
      </c>
    </row>
    <row r="28" spans="1:14" ht="14.1" customHeight="1" x14ac:dyDescent="0.25">
      <c r="A28" s="1" t="s">
        <v>51</v>
      </c>
      <c r="B28" s="29" t="s">
        <v>52</v>
      </c>
      <c r="C28" s="24" t="s">
        <v>53</v>
      </c>
      <c r="D28" s="25">
        <v>27696</v>
      </c>
      <c r="E28" s="25">
        <v>25298</v>
      </c>
      <c r="F28" s="25">
        <v>25298</v>
      </c>
      <c r="G28" s="25">
        <v>25298</v>
      </c>
      <c r="H28" s="27">
        <v>-11473</v>
      </c>
      <c r="I28" s="27">
        <v>-11473</v>
      </c>
      <c r="J28" s="27">
        <v>-11473</v>
      </c>
      <c r="K28" s="26" t="s">
        <v>33</v>
      </c>
      <c r="L28" s="27" t="s">
        <v>54</v>
      </c>
      <c r="M28" s="12" t="s">
        <v>29</v>
      </c>
    </row>
    <row r="29" spans="1:14" ht="14.1" customHeight="1" x14ac:dyDescent="0.25">
      <c r="B29" s="29" t="s">
        <v>52</v>
      </c>
      <c r="C29" s="24" t="s">
        <v>53</v>
      </c>
      <c r="D29" s="25">
        <v>83781</v>
      </c>
      <c r="E29" s="25">
        <v>70144</v>
      </c>
      <c r="F29" s="25">
        <v>70144</v>
      </c>
      <c r="G29" s="25">
        <v>70144</v>
      </c>
      <c r="H29" s="27">
        <v>11161.497220758814</v>
      </c>
      <c r="I29" s="27">
        <v>11161.497220758814</v>
      </c>
      <c r="J29" s="27">
        <v>11161.497220758814</v>
      </c>
      <c r="K29" s="26" t="s">
        <v>59</v>
      </c>
      <c r="L29" s="27" t="s">
        <v>54</v>
      </c>
      <c r="M29" s="12" t="s">
        <v>29</v>
      </c>
    </row>
    <row r="30" spans="1:14" ht="13.5" customHeight="1" x14ac:dyDescent="0.25">
      <c r="A30" s="1" t="s">
        <v>60</v>
      </c>
      <c r="B30" s="29" t="s">
        <v>61</v>
      </c>
      <c r="C30" s="24" t="s">
        <v>53</v>
      </c>
      <c r="D30" s="25">
        <v>6046.2551851979697</v>
      </c>
      <c r="E30" s="25">
        <v>-48197.667760599841</v>
      </c>
      <c r="F30" s="25">
        <v>-48197.667760599841</v>
      </c>
      <c r="G30" s="25">
        <v>-48197.667760599841</v>
      </c>
      <c r="H30" s="27">
        <v>-48062.222342045898</v>
      </c>
      <c r="I30" s="27">
        <v>-48062.222342045898</v>
      </c>
      <c r="J30" s="27">
        <v>-48062.222342045898</v>
      </c>
      <c r="K30" s="26" t="s">
        <v>59</v>
      </c>
      <c r="L30" s="27" t="s">
        <v>54</v>
      </c>
      <c r="M30" s="12" t="s">
        <v>38</v>
      </c>
    </row>
    <row r="31" spans="1:14" ht="14.1" customHeight="1" x14ac:dyDescent="0.25">
      <c r="B31" s="29" t="s">
        <v>62</v>
      </c>
      <c r="C31" s="24" t="s">
        <v>53</v>
      </c>
      <c r="D31" s="25">
        <v>462137.65673589351</v>
      </c>
      <c r="E31" s="25">
        <v>557194.0704287379</v>
      </c>
      <c r="F31" s="25">
        <v>540048.63167231309</v>
      </c>
      <c r="G31" s="25">
        <v>540048.63167231309</v>
      </c>
      <c r="H31" s="27">
        <v>1079567.0568080347</v>
      </c>
      <c r="I31" s="27">
        <v>1079567.0568080347</v>
      </c>
      <c r="J31" s="27">
        <v>1079567.0568080347</v>
      </c>
      <c r="K31" s="1" t="s">
        <v>27</v>
      </c>
      <c r="L31" s="27" t="s">
        <v>54</v>
      </c>
      <c r="M31" s="12" t="s">
        <v>38</v>
      </c>
      <c r="N31" s="2"/>
    </row>
    <row r="32" spans="1:14" ht="14.1" customHeight="1" x14ac:dyDescent="0.25">
      <c r="B32" s="29" t="s">
        <v>63</v>
      </c>
      <c r="C32" s="24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f>'[16]2023 - Jun Table 2'!$F$18</f>
        <v>459077.86021180276</v>
      </c>
      <c r="K32" s="1" t="s">
        <v>27</v>
      </c>
      <c r="L32" s="27" t="s">
        <v>64</v>
      </c>
      <c r="M32" s="12" t="s">
        <v>38</v>
      </c>
      <c r="N32" s="2"/>
    </row>
    <row r="33" spans="1:14" ht="14.1" customHeight="1" x14ac:dyDescent="0.25">
      <c r="B33" s="1" t="s">
        <v>65</v>
      </c>
      <c r="C33" s="24" t="s">
        <v>53</v>
      </c>
      <c r="D33" s="25"/>
      <c r="E33" s="25">
        <v>3855.5164676486602</v>
      </c>
      <c r="F33" s="25">
        <v>3855.5164676486602</v>
      </c>
      <c r="G33" s="25">
        <v>3855.5164676486602</v>
      </c>
      <c r="H33" s="27">
        <v>2938.5027792411865</v>
      </c>
      <c r="I33" s="27">
        <v>2938.5027792411865</v>
      </c>
      <c r="J33" s="27">
        <v>2938.5027792411865</v>
      </c>
      <c r="K33" s="26" t="s">
        <v>59</v>
      </c>
      <c r="L33" s="27" t="s">
        <v>54</v>
      </c>
      <c r="M33" s="12" t="s">
        <v>29</v>
      </c>
      <c r="N33" s="2"/>
    </row>
    <row r="34" spans="1:14" ht="14.1" customHeight="1" x14ac:dyDescent="0.25">
      <c r="A34" s="1" t="s">
        <v>66</v>
      </c>
      <c r="B34" s="1" t="s">
        <v>67</v>
      </c>
      <c r="C34" s="24" t="s">
        <v>68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/>
      <c r="K34" s="1" t="s">
        <v>33</v>
      </c>
      <c r="L34" s="27"/>
      <c r="M34" s="12" t="s">
        <v>29</v>
      </c>
    </row>
    <row r="35" spans="1:14" ht="14.1" customHeight="1" x14ac:dyDescent="0.25">
      <c r="B35" s="1" t="s">
        <v>69</v>
      </c>
      <c r="C35" s="24" t="s">
        <v>70</v>
      </c>
      <c r="D35" s="25"/>
      <c r="E35" s="25"/>
      <c r="F35" s="25"/>
      <c r="G35" s="25"/>
      <c r="H35" s="25">
        <v>-3742</v>
      </c>
      <c r="I35" s="25">
        <v>-3742</v>
      </c>
      <c r="J35" s="25">
        <v>-3742</v>
      </c>
      <c r="K35" s="1" t="s">
        <v>27</v>
      </c>
      <c r="L35" s="27" t="s">
        <v>70</v>
      </c>
      <c r="M35" s="12" t="s">
        <v>29</v>
      </c>
    </row>
    <row r="36" spans="1:14" ht="14.1" customHeight="1" x14ac:dyDescent="0.25">
      <c r="B36" s="1" t="s">
        <v>69</v>
      </c>
      <c r="C36" s="24" t="s">
        <v>70</v>
      </c>
      <c r="D36" s="25"/>
      <c r="E36" s="25"/>
      <c r="F36" s="25"/>
      <c r="G36" s="25"/>
      <c r="H36" s="25">
        <v>22865.94670652083</v>
      </c>
      <c r="I36" s="25">
        <v>22865.94670652083</v>
      </c>
      <c r="J36" s="25">
        <v>22865.94670652083</v>
      </c>
      <c r="K36" s="1" t="s">
        <v>33</v>
      </c>
      <c r="L36" s="27" t="s">
        <v>70</v>
      </c>
      <c r="M36" s="12" t="s">
        <v>29</v>
      </c>
    </row>
    <row r="37" spans="1:14" ht="14.1" customHeight="1" x14ac:dyDescent="0.25">
      <c r="B37" s="1" t="s">
        <v>69</v>
      </c>
      <c r="C37" s="24" t="s">
        <v>70</v>
      </c>
      <c r="D37" s="25"/>
      <c r="E37" s="25"/>
      <c r="F37" s="25"/>
      <c r="G37" s="25"/>
      <c r="H37" s="25">
        <v>12456.603754124375</v>
      </c>
      <c r="I37" s="25">
        <v>12456.603754124375</v>
      </c>
      <c r="J37" s="25">
        <v>12456.603754124375</v>
      </c>
      <c r="K37" s="26" t="s">
        <v>59</v>
      </c>
      <c r="L37" s="27" t="s">
        <v>70</v>
      </c>
      <c r="M37" s="12" t="s">
        <v>29</v>
      </c>
    </row>
    <row r="38" spans="1:14" ht="14.1" customHeight="1" x14ac:dyDescent="0.25">
      <c r="A38" s="1" t="s">
        <v>66</v>
      </c>
      <c r="B38" s="1" t="s">
        <v>71</v>
      </c>
      <c r="C38" s="24" t="s">
        <v>42</v>
      </c>
      <c r="D38" s="25">
        <v>-5204.401779759055</v>
      </c>
      <c r="E38" s="25">
        <v>-5204.401779759055</v>
      </c>
      <c r="F38" s="25">
        <v>-5204.401779759055</v>
      </c>
      <c r="G38" s="25">
        <v>-5204.401779759055</v>
      </c>
      <c r="H38" s="25">
        <v>7542.5759767734726</v>
      </c>
      <c r="I38" s="25">
        <v>7542.5759767734726</v>
      </c>
      <c r="J38" s="25">
        <v>7542.5759767734726</v>
      </c>
      <c r="K38" s="1" t="s">
        <v>27</v>
      </c>
      <c r="L38" s="27" t="s">
        <v>42</v>
      </c>
      <c r="M38" s="12" t="s">
        <v>38</v>
      </c>
    </row>
    <row r="39" spans="1:14" ht="14.1" customHeight="1" x14ac:dyDescent="0.25">
      <c r="A39" s="1" t="s">
        <v>72</v>
      </c>
      <c r="B39" s="1" t="s">
        <v>73</v>
      </c>
      <c r="C39" s="24" t="s">
        <v>42</v>
      </c>
      <c r="D39" s="25">
        <v>159282.49303614171</v>
      </c>
      <c r="E39" s="25">
        <v>159282.49303614171</v>
      </c>
      <c r="F39" s="25">
        <v>159282.49303614171</v>
      </c>
      <c r="G39" s="25">
        <v>159282.49303614171</v>
      </c>
      <c r="H39" s="25">
        <v>-307497.12637913565</v>
      </c>
      <c r="I39" s="25">
        <v>-307497.12637913565</v>
      </c>
      <c r="J39" s="25">
        <f>SUM('[16]2023 - Jun Table 2'!$F$48,'[16]2023 - Jun Table 2'!$F$50,'[16]2023 - Jun Table 2'!$F$53)</f>
        <v>-306980.69661499973</v>
      </c>
      <c r="K39" s="1" t="s">
        <v>33</v>
      </c>
      <c r="L39" s="27" t="str">
        <f>L38</f>
        <v>D.15-10-037</v>
      </c>
      <c r="M39" s="12" t="s">
        <v>38</v>
      </c>
    </row>
    <row r="40" spans="1:14" ht="14.1" customHeight="1" x14ac:dyDescent="0.25">
      <c r="A40" s="1" t="s">
        <v>74</v>
      </c>
      <c r="B40" s="1" t="s">
        <v>72</v>
      </c>
      <c r="C40" s="24" t="s">
        <v>42</v>
      </c>
      <c r="D40" s="25">
        <v>3230.0249812341499</v>
      </c>
      <c r="E40" s="25">
        <v>3230.0249812341499</v>
      </c>
      <c r="F40" s="25">
        <v>3230.0249812341499</v>
      </c>
      <c r="G40" s="25">
        <v>3230.0249812341499</v>
      </c>
      <c r="H40" s="25">
        <v>2770.5662737677217</v>
      </c>
      <c r="I40" s="25">
        <v>2770.5662737677217</v>
      </c>
      <c r="J40" s="25">
        <v>2770.5662737677217</v>
      </c>
      <c r="K40" s="1" t="s">
        <v>33</v>
      </c>
      <c r="L40" s="27" t="s">
        <v>42</v>
      </c>
      <c r="M40" s="12" t="s">
        <v>38</v>
      </c>
    </row>
    <row r="41" spans="1:14" ht="14.1" customHeight="1" x14ac:dyDescent="0.25">
      <c r="A41" s="1" t="s">
        <v>75</v>
      </c>
      <c r="B41" s="1" t="s">
        <v>74</v>
      </c>
      <c r="C41" s="24" t="s">
        <v>42</v>
      </c>
      <c r="D41" s="25">
        <v>19854.495574212935</v>
      </c>
      <c r="E41" s="25">
        <v>-8951.3608759825784</v>
      </c>
      <c r="F41" s="25">
        <v>-8951.3608759825784</v>
      </c>
      <c r="G41" s="25">
        <v>-8951.3608759825784</v>
      </c>
      <c r="H41" s="25">
        <v>-83502.675931202204</v>
      </c>
      <c r="I41" s="25">
        <v>-83502.675931202204</v>
      </c>
      <c r="J41" s="25">
        <v>-83502.675931202204</v>
      </c>
      <c r="K41" s="1" t="s">
        <v>33</v>
      </c>
      <c r="L41" s="27" t="s">
        <v>42</v>
      </c>
      <c r="M41" s="12" t="s">
        <v>38</v>
      </c>
    </row>
    <row r="42" spans="1:14" ht="14.1" customHeight="1" x14ac:dyDescent="0.25">
      <c r="B42" s="1" t="s">
        <v>75</v>
      </c>
      <c r="C42" s="24" t="s">
        <v>76</v>
      </c>
      <c r="D42" s="25">
        <v>26425.485903796871</v>
      </c>
      <c r="E42" s="25">
        <v>41729.766552047193</v>
      </c>
      <c r="F42" s="25">
        <v>41729.766552047193</v>
      </c>
      <c r="G42" s="25">
        <v>41729.766552047193</v>
      </c>
      <c r="H42" s="25">
        <v>49633.640162163945</v>
      </c>
      <c r="I42" s="25">
        <v>49633.640162163945</v>
      </c>
      <c r="J42" s="25">
        <v>49633.640162163945</v>
      </c>
      <c r="K42" s="26" t="s">
        <v>59</v>
      </c>
      <c r="L42" s="27" t="s">
        <v>42</v>
      </c>
      <c r="M42" s="12" t="s">
        <v>38</v>
      </c>
    </row>
    <row r="43" spans="1:14" ht="14.1" customHeight="1" x14ac:dyDescent="0.25">
      <c r="B43" s="1" t="s">
        <v>77</v>
      </c>
      <c r="C43" s="24" t="s">
        <v>78</v>
      </c>
      <c r="D43" s="25">
        <v>20765.627799086702</v>
      </c>
      <c r="E43" s="25">
        <v>20765.627799086702</v>
      </c>
      <c r="F43" s="25">
        <v>20765.627799086702</v>
      </c>
      <c r="G43" s="25">
        <v>0</v>
      </c>
      <c r="H43" s="25">
        <v>0</v>
      </c>
      <c r="I43" s="25">
        <v>0</v>
      </c>
      <c r="J43" s="25">
        <v>0</v>
      </c>
      <c r="K43" s="26" t="s">
        <v>59</v>
      </c>
      <c r="L43" s="27"/>
      <c r="M43" s="12" t="s">
        <v>38</v>
      </c>
    </row>
    <row r="44" spans="1:14" ht="14.1" customHeight="1" x14ac:dyDescent="0.25">
      <c r="B44" s="28" t="s">
        <v>79</v>
      </c>
      <c r="C44" s="24" t="s">
        <v>80</v>
      </c>
      <c r="D44" s="25">
        <v>2189.2149060761076</v>
      </c>
      <c r="E44" s="25">
        <v>2189.2149060761076</v>
      </c>
      <c r="F44" s="25">
        <v>2189.2149060761076</v>
      </c>
      <c r="G44" s="25">
        <v>2189.2149060761076</v>
      </c>
      <c r="H44" s="25">
        <v>0</v>
      </c>
      <c r="I44" s="25">
        <v>0</v>
      </c>
      <c r="J44" s="25">
        <v>0</v>
      </c>
      <c r="K44" s="1" t="s">
        <v>27</v>
      </c>
      <c r="L44" s="27" t="s">
        <v>81</v>
      </c>
      <c r="M44" s="12" t="s">
        <v>29</v>
      </c>
    </row>
    <row r="45" spans="1:14" ht="14.1" customHeight="1" x14ac:dyDescent="0.25">
      <c r="B45" s="28" t="s">
        <v>79</v>
      </c>
      <c r="C45" s="24" t="s">
        <v>81</v>
      </c>
      <c r="D45" s="25">
        <v>4676.7293028184749</v>
      </c>
      <c r="E45" s="25">
        <v>6656.6289730711396</v>
      </c>
      <c r="F45" s="25">
        <v>6656.6289730711396</v>
      </c>
      <c r="G45" s="25">
        <v>6656.6289730711396</v>
      </c>
      <c r="H45" s="25">
        <v>1979.8996702526647</v>
      </c>
      <c r="I45" s="25">
        <v>1979.8996702526647</v>
      </c>
      <c r="J45" s="25">
        <v>1979.8996702526647</v>
      </c>
      <c r="K45" s="1" t="s">
        <v>33</v>
      </c>
      <c r="L45" s="27" t="s">
        <v>81</v>
      </c>
      <c r="M45" s="12" t="s">
        <v>29</v>
      </c>
    </row>
    <row r="46" spans="1:14" ht="14.1" customHeight="1" x14ac:dyDescent="0.25">
      <c r="B46" s="28" t="s">
        <v>79</v>
      </c>
      <c r="C46" s="24" t="s">
        <v>81</v>
      </c>
      <c r="D46" s="25">
        <v>5460</v>
      </c>
      <c r="E46" s="25">
        <v>10010.728669816845</v>
      </c>
      <c r="F46" s="25">
        <v>10010.728669816845</v>
      </c>
      <c r="G46" s="25">
        <v>10010.728669816845</v>
      </c>
      <c r="H46" s="25">
        <v>10010.728669816845</v>
      </c>
      <c r="I46" s="25">
        <v>10010.728669816845</v>
      </c>
      <c r="J46" s="25">
        <v>10010.728669816845</v>
      </c>
      <c r="K46" s="26" t="s">
        <v>59</v>
      </c>
      <c r="L46" s="27" t="s">
        <v>81</v>
      </c>
      <c r="M46" s="12" t="s">
        <v>29</v>
      </c>
    </row>
    <row r="47" spans="1:14" ht="14.1" customHeight="1" x14ac:dyDescent="0.25">
      <c r="B47" s="28" t="s">
        <v>82</v>
      </c>
      <c r="C47" s="24" t="s">
        <v>83</v>
      </c>
      <c r="D47" s="25"/>
      <c r="E47" s="25">
        <v>84906</v>
      </c>
      <c r="F47" s="25">
        <v>84906</v>
      </c>
      <c r="G47" s="25">
        <v>84906</v>
      </c>
      <c r="H47" s="25">
        <v>86303</v>
      </c>
      <c r="I47" s="25">
        <v>84963</v>
      </c>
      <c r="J47" s="25">
        <v>84963</v>
      </c>
      <c r="K47" s="1" t="s">
        <v>33</v>
      </c>
      <c r="L47" s="27" t="s">
        <v>84</v>
      </c>
      <c r="M47" s="12" t="s">
        <v>29</v>
      </c>
    </row>
    <row r="48" spans="1:14" ht="14.1" customHeight="1" x14ac:dyDescent="0.25">
      <c r="B48" s="28" t="s">
        <v>85</v>
      </c>
      <c r="C48" s="24" t="s">
        <v>86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1" t="s">
        <v>33</v>
      </c>
      <c r="L48" s="27"/>
      <c r="M48" s="12" t="s">
        <v>29</v>
      </c>
    </row>
    <row r="49" spans="1:13" ht="14.1" customHeight="1" x14ac:dyDescent="0.25">
      <c r="B49" s="28" t="s">
        <v>87</v>
      </c>
      <c r="C49" s="24" t="s">
        <v>88</v>
      </c>
      <c r="D49" s="25"/>
      <c r="E49" s="25">
        <v>135161.69012109609</v>
      </c>
      <c r="F49" s="25">
        <v>135161.69012109609</v>
      </c>
      <c r="G49" s="25">
        <v>135161.69012109609</v>
      </c>
      <c r="H49" s="25">
        <v>135161.69012109609</v>
      </c>
      <c r="I49" s="25">
        <v>135161.69012109609</v>
      </c>
      <c r="J49" s="25">
        <v>135161.69012109609</v>
      </c>
      <c r="K49" s="1" t="s">
        <v>33</v>
      </c>
      <c r="L49" s="27" t="s">
        <v>88</v>
      </c>
      <c r="M49" s="12" t="s">
        <v>29</v>
      </c>
    </row>
    <row r="50" spans="1:13" ht="14.1" customHeight="1" x14ac:dyDescent="0.25">
      <c r="B50" s="28" t="s">
        <v>89</v>
      </c>
      <c r="C50" s="24" t="s">
        <v>90</v>
      </c>
      <c r="D50" s="25"/>
      <c r="E50" s="25"/>
      <c r="F50" s="25"/>
      <c r="G50" s="25">
        <v>135415.57954872175</v>
      </c>
      <c r="H50" s="25">
        <v>135415.57954872175</v>
      </c>
      <c r="I50" s="25">
        <v>135415.57954872175</v>
      </c>
      <c r="J50" s="25">
        <v>135415.57954872175</v>
      </c>
      <c r="K50" s="1" t="s">
        <v>33</v>
      </c>
      <c r="L50" s="27" t="s">
        <v>90</v>
      </c>
      <c r="M50" s="12" t="s">
        <v>29</v>
      </c>
    </row>
    <row r="51" spans="1:13" ht="14.1" customHeight="1" x14ac:dyDescent="0.25">
      <c r="B51" s="28" t="s">
        <v>91</v>
      </c>
      <c r="C51" s="24" t="s">
        <v>92</v>
      </c>
      <c r="D51" s="25"/>
      <c r="E51" s="25"/>
      <c r="F51" s="25"/>
      <c r="G51" s="25">
        <v>26556.155303815507</v>
      </c>
      <c r="H51" s="25">
        <v>26556.155303815507</v>
      </c>
      <c r="I51" s="25">
        <v>26556.155303815507</v>
      </c>
      <c r="J51" s="25">
        <v>26556.155303815507</v>
      </c>
      <c r="K51" s="1" t="s">
        <v>33</v>
      </c>
      <c r="L51" s="27" t="s">
        <v>92</v>
      </c>
      <c r="M51" s="12" t="s">
        <v>29</v>
      </c>
    </row>
    <row r="52" spans="1:13" ht="14.1" customHeight="1" x14ac:dyDescent="0.25">
      <c r="B52" s="28" t="s">
        <v>93</v>
      </c>
      <c r="C52" s="24" t="s">
        <v>94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1" t="s">
        <v>33</v>
      </c>
      <c r="L52" s="27"/>
      <c r="M52" s="12" t="s">
        <v>29</v>
      </c>
    </row>
    <row r="53" spans="1:13" ht="14.1" customHeight="1" x14ac:dyDescent="0.25">
      <c r="B53" s="28" t="s">
        <v>95</v>
      </c>
      <c r="C53" s="24" t="s">
        <v>96</v>
      </c>
      <c r="D53" s="25">
        <v>11737.630855592281</v>
      </c>
      <c r="E53" s="25">
        <v>11737.630855592281</v>
      </c>
      <c r="F53" s="25">
        <v>11737.630855592281</v>
      </c>
      <c r="G53" s="25">
        <v>11737.630855592281</v>
      </c>
      <c r="H53" s="25">
        <v>14300.599521956839</v>
      </c>
      <c r="I53" s="25">
        <v>14300.599521956839</v>
      </c>
      <c r="J53" s="25">
        <v>14300.599521956839</v>
      </c>
      <c r="K53" s="1" t="s">
        <v>33</v>
      </c>
      <c r="L53" s="27" t="s">
        <v>42</v>
      </c>
      <c r="M53" s="12" t="s">
        <v>29</v>
      </c>
    </row>
    <row r="54" spans="1:13" ht="13.5" customHeight="1" x14ac:dyDescent="0.25">
      <c r="B54" s="28" t="s">
        <v>97</v>
      </c>
      <c r="C54" s="24" t="s">
        <v>98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1" t="s">
        <v>33</v>
      </c>
      <c r="L54" s="27"/>
      <c r="M54" s="12" t="s">
        <v>29</v>
      </c>
    </row>
    <row r="55" spans="1:13" ht="13.5" customHeight="1" x14ac:dyDescent="0.25">
      <c r="B55" s="28" t="s">
        <v>99</v>
      </c>
      <c r="C55" s="24"/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f>'[16]2023 - Jun Table 2'!$F$78</f>
        <v>214140.32573293196</v>
      </c>
      <c r="K55" s="1" t="s">
        <v>33</v>
      </c>
      <c r="L55" s="27" t="s">
        <v>100</v>
      </c>
      <c r="M55" s="12" t="s">
        <v>29</v>
      </c>
    </row>
    <row r="56" spans="1:13" ht="14.1" customHeight="1" x14ac:dyDescent="0.25">
      <c r="B56" s="28" t="s">
        <v>101</v>
      </c>
      <c r="C56" s="30" t="s">
        <v>102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1" t="s">
        <v>33</v>
      </c>
      <c r="L56" s="27"/>
      <c r="M56" s="12" t="s">
        <v>29</v>
      </c>
    </row>
    <row r="57" spans="1:13" ht="14.1" customHeight="1" x14ac:dyDescent="0.25">
      <c r="B57" s="28" t="s">
        <v>103</v>
      </c>
      <c r="C57" s="30"/>
      <c r="D57" s="25"/>
      <c r="E57" s="25"/>
      <c r="F57" s="25"/>
      <c r="G57" s="25"/>
      <c r="H57" s="25">
        <v>1460.8669493265006</v>
      </c>
      <c r="I57" s="25">
        <v>1460.8669493265006</v>
      </c>
      <c r="J57" s="25">
        <v>1460.8669493265006</v>
      </c>
      <c r="K57" s="1" t="s">
        <v>33</v>
      </c>
      <c r="L57" s="27" t="s">
        <v>104</v>
      </c>
      <c r="M57" s="12" t="s">
        <v>29</v>
      </c>
    </row>
    <row r="58" spans="1:13" ht="14.1" customHeight="1" x14ac:dyDescent="0.25">
      <c r="B58" s="28" t="s">
        <v>105</v>
      </c>
      <c r="C58" s="30"/>
      <c r="D58" s="25"/>
      <c r="E58" s="25"/>
      <c r="F58" s="25"/>
      <c r="G58" s="25"/>
      <c r="H58" s="25">
        <v>201345.19514348207</v>
      </c>
      <c r="I58" s="25">
        <v>201345.19514348207</v>
      </c>
      <c r="J58" s="25">
        <v>201345.19514348207</v>
      </c>
      <c r="K58" s="1" t="s">
        <v>33</v>
      </c>
      <c r="L58" s="27" t="s">
        <v>106</v>
      </c>
      <c r="M58" s="12" t="s">
        <v>29</v>
      </c>
    </row>
    <row r="59" spans="1:13" ht="14.1" customHeight="1" x14ac:dyDescent="0.25">
      <c r="B59" s="28" t="s">
        <v>107</v>
      </c>
      <c r="C59" s="30"/>
      <c r="D59" s="25"/>
      <c r="E59" s="25"/>
      <c r="F59" s="25"/>
      <c r="G59" s="25"/>
      <c r="H59" s="25"/>
      <c r="I59" s="25"/>
      <c r="J59" s="25">
        <f>'[16]2023 - Jun Table 2'!$F$77</f>
        <v>38155.50099652254</v>
      </c>
      <c r="K59" s="1" t="s">
        <v>33</v>
      </c>
      <c r="L59" s="27" t="s">
        <v>108</v>
      </c>
      <c r="M59" s="12" t="s">
        <v>29</v>
      </c>
    </row>
    <row r="60" spans="1:13" x14ac:dyDescent="0.25">
      <c r="A60" s="1" t="s">
        <v>109</v>
      </c>
      <c r="B60" s="1" t="s">
        <v>110</v>
      </c>
      <c r="C60" s="30" t="s">
        <v>111</v>
      </c>
      <c r="D60" s="25">
        <v>19434.772000000001</v>
      </c>
      <c r="E60" s="25">
        <v>19434.772000000001</v>
      </c>
      <c r="F60" s="25">
        <v>19733.342235864107</v>
      </c>
      <c r="G60" s="25">
        <v>19733.342235864107</v>
      </c>
      <c r="H60" s="25">
        <v>19256.772000000001</v>
      </c>
      <c r="I60" s="25">
        <v>19256.772000000001</v>
      </c>
      <c r="J60" s="25">
        <v>19256.772000000001</v>
      </c>
      <c r="K60" s="26" t="s">
        <v>112</v>
      </c>
      <c r="L60" s="27" t="s">
        <v>111</v>
      </c>
      <c r="M60" s="12" t="s">
        <v>29</v>
      </c>
    </row>
    <row r="61" spans="1:13" x14ac:dyDescent="0.25">
      <c r="A61" s="1" t="s">
        <v>109</v>
      </c>
      <c r="B61" s="1" t="s">
        <v>113</v>
      </c>
      <c r="C61" s="30" t="s">
        <v>114</v>
      </c>
      <c r="D61" s="25"/>
      <c r="E61" s="25"/>
      <c r="F61" s="25">
        <v>31732.126</v>
      </c>
      <c r="G61" s="25">
        <v>31732.126</v>
      </c>
      <c r="H61" s="25">
        <v>31732.126</v>
      </c>
      <c r="I61" s="25">
        <v>31732.126</v>
      </c>
      <c r="J61" s="25">
        <v>31732.126</v>
      </c>
      <c r="K61" s="26" t="s">
        <v>112</v>
      </c>
      <c r="L61" s="27" t="s">
        <v>114</v>
      </c>
      <c r="M61" s="12" t="s">
        <v>29</v>
      </c>
    </row>
    <row r="62" spans="1:13" x14ac:dyDescent="0.25">
      <c r="A62" s="1" t="s">
        <v>109</v>
      </c>
      <c r="B62" s="1" t="s">
        <v>115</v>
      </c>
      <c r="C62" s="30"/>
      <c r="D62" s="25"/>
      <c r="E62" s="25"/>
      <c r="F62" s="25"/>
      <c r="G62" s="25"/>
      <c r="H62" s="25"/>
      <c r="I62" s="25"/>
      <c r="J62" s="25">
        <f>'[16]2023 - Jun Table 2'!$F$128</f>
        <v>55255.381999999998</v>
      </c>
      <c r="K62" s="26" t="s">
        <v>112</v>
      </c>
      <c r="L62" s="27" t="s">
        <v>116</v>
      </c>
      <c r="M62" s="12" t="s">
        <v>29</v>
      </c>
    </row>
    <row r="63" spans="1:13" ht="17.25" x14ac:dyDescent="0.4">
      <c r="B63" s="1" t="s">
        <v>117</v>
      </c>
      <c r="C63" s="30" t="s">
        <v>118</v>
      </c>
      <c r="D63" s="31">
        <v>0</v>
      </c>
      <c r="E63" s="31">
        <v>0</v>
      </c>
      <c r="F63" s="31">
        <v>0</v>
      </c>
      <c r="G63" s="31">
        <v>0</v>
      </c>
      <c r="H63" s="32"/>
      <c r="I63" s="32"/>
      <c r="J63" s="32"/>
      <c r="K63" s="1" t="s">
        <v>33</v>
      </c>
      <c r="L63" s="27" t="s">
        <v>118</v>
      </c>
      <c r="M63" s="12" t="s">
        <v>29</v>
      </c>
    </row>
    <row r="64" spans="1:13" ht="14.1" customHeight="1" x14ac:dyDescent="0.25">
      <c r="A64" s="9" t="s">
        <v>119</v>
      </c>
      <c r="B64" s="9" t="s">
        <v>120</v>
      </c>
      <c r="C64" s="30"/>
      <c r="D64" s="25">
        <f t="shared" ref="D64:J64" si="0">SUM(D9:D63)</f>
        <v>12363911.670583665</v>
      </c>
      <c r="E64" s="25">
        <f t="shared" si="0"/>
        <v>12454872.182500951</v>
      </c>
      <c r="F64" s="25">
        <f t="shared" si="0"/>
        <v>12486902.878736814</v>
      </c>
      <c r="G64" s="25">
        <f t="shared" si="0"/>
        <v>12747452.192408672</v>
      </c>
      <c r="H64" s="25">
        <f t="shared" si="0"/>
        <v>14145181.232296228</v>
      </c>
      <c r="I64" s="25">
        <f t="shared" si="0"/>
        <v>14054066.232296228</v>
      </c>
      <c r="J64" s="25">
        <f t="shared" si="0"/>
        <v>14751462.731001621</v>
      </c>
      <c r="L64" s="27"/>
      <c r="M64" s="12"/>
    </row>
    <row r="65" spans="1:13" ht="14.1" customHeight="1" x14ac:dyDescent="0.25">
      <c r="A65" s="1" t="s">
        <v>121</v>
      </c>
      <c r="B65" s="9" t="s">
        <v>119</v>
      </c>
      <c r="C65" s="30"/>
      <c r="D65" s="25"/>
      <c r="E65" s="25"/>
      <c r="F65" s="25"/>
      <c r="G65" s="25"/>
      <c r="H65" s="25"/>
      <c r="I65" s="25"/>
      <c r="J65" s="25"/>
      <c r="L65" s="27"/>
      <c r="M65" s="12"/>
    </row>
    <row r="66" spans="1:13" ht="14.1" customHeight="1" x14ac:dyDescent="0.25">
      <c r="A66" s="1" t="s">
        <v>122</v>
      </c>
      <c r="B66" s="1" t="s">
        <v>121</v>
      </c>
      <c r="C66" s="30" t="s">
        <v>123</v>
      </c>
      <c r="D66" s="25">
        <v>5987.2246923217717</v>
      </c>
      <c r="E66" s="25">
        <v>5987.2246923217717</v>
      </c>
      <c r="F66" s="25">
        <v>5987.2246923217717</v>
      </c>
      <c r="G66" s="25">
        <v>5987.2246923217717</v>
      </c>
      <c r="H66" s="33">
        <v>4649.4273155371566</v>
      </c>
      <c r="I66" s="33">
        <v>4649.4273155371566</v>
      </c>
      <c r="J66" s="33">
        <v>4649.4273155371566</v>
      </c>
      <c r="K66" s="26" t="s">
        <v>27</v>
      </c>
      <c r="L66" s="27" t="s">
        <v>123</v>
      </c>
      <c r="M66" s="12" t="s">
        <v>29</v>
      </c>
    </row>
    <row r="67" spans="1:13" ht="14.1" customHeight="1" x14ac:dyDescent="0.25">
      <c r="B67" s="34" t="s">
        <v>124</v>
      </c>
      <c r="C67" s="30" t="s">
        <v>125</v>
      </c>
      <c r="D67" s="25">
        <v>22071.243613755287</v>
      </c>
      <c r="E67" s="25">
        <v>22071.243613755287</v>
      </c>
      <c r="F67" s="25">
        <v>22357.408887852056</v>
      </c>
      <c r="G67" s="25">
        <v>22357.408887852056</v>
      </c>
      <c r="H67" s="25">
        <v>23987.969550688693</v>
      </c>
      <c r="I67" s="25">
        <v>23987.969550688693</v>
      </c>
      <c r="J67" s="25">
        <v>23987.969550688693</v>
      </c>
      <c r="K67" s="26" t="s">
        <v>33</v>
      </c>
      <c r="L67" s="27" t="s">
        <v>123</v>
      </c>
      <c r="M67" s="12" t="s">
        <v>29</v>
      </c>
    </row>
    <row r="68" spans="1:13" ht="14.1" customHeight="1" x14ac:dyDescent="0.25">
      <c r="B68" s="1" t="s">
        <v>126</v>
      </c>
      <c r="C68" s="30" t="s">
        <v>127</v>
      </c>
      <c r="D68" s="25">
        <v>123033.87772147726</v>
      </c>
      <c r="E68" s="25">
        <v>123033.87772147726</v>
      </c>
      <c r="F68" s="25">
        <v>318470.22516050027</v>
      </c>
      <c r="G68" s="25">
        <v>318470.22516050027</v>
      </c>
      <c r="H68" s="25">
        <v>415373.55387946073</v>
      </c>
      <c r="I68" s="25">
        <v>415373.55387946073</v>
      </c>
      <c r="J68" s="25">
        <v>415373.55387946073</v>
      </c>
      <c r="K68" s="1" t="s">
        <v>59</v>
      </c>
      <c r="L68" s="27" t="s">
        <v>128</v>
      </c>
      <c r="M68" s="12" t="s">
        <v>29</v>
      </c>
    </row>
    <row r="69" spans="1:13" ht="14.1" customHeight="1" x14ac:dyDescent="0.25">
      <c r="B69" s="1" t="s">
        <v>129</v>
      </c>
      <c r="C69" s="30" t="s">
        <v>130</v>
      </c>
      <c r="D69" s="25"/>
      <c r="E69" s="25"/>
      <c r="F69" s="25">
        <v>13663.633449585868</v>
      </c>
      <c r="G69" s="25">
        <v>13663.633449585868</v>
      </c>
      <c r="H69" s="25">
        <v>47007.449397788943</v>
      </c>
      <c r="I69" s="25">
        <v>47007.449397788943</v>
      </c>
      <c r="J69" s="25">
        <v>47007.449397788943</v>
      </c>
      <c r="K69" s="1" t="s">
        <v>59</v>
      </c>
      <c r="L69" s="27" t="s">
        <v>130</v>
      </c>
      <c r="M69" s="12" t="s">
        <v>29</v>
      </c>
    </row>
    <row r="70" spans="1:13" ht="14.1" customHeight="1" x14ac:dyDescent="0.25">
      <c r="B70" s="1" t="s">
        <v>131</v>
      </c>
      <c r="C70" s="30"/>
      <c r="D70" s="25"/>
      <c r="E70" s="25"/>
      <c r="F70" s="25"/>
      <c r="G70" s="25"/>
      <c r="H70" s="25">
        <v>14055.467526308497</v>
      </c>
      <c r="I70" s="25">
        <v>14055.467526308497</v>
      </c>
      <c r="J70" s="25">
        <v>14055.467526308497</v>
      </c>
      <c r="K70" s="1" t="s">
        <v>59</v>
      </c>
      <c r="L70" s="27" t="s">
        <v>132</v>
      </c>
      <c r="M70" s="12" t="s">
        <v>29</v>
      </c>
    </row>
    <row r="71" spans="1:13" ht="14.1" customHeight="1" x14ac:dyDescent="0.25">
      <c r="B71" s="1" t="s">
        <v>133</v>
      </c>
      <c r="C71" s="30"/>
      <c r="D71" s="25"/>
      <c r="E71" s="25"/>
      <c r="F71" s="25"/>
      <c r="G71" s="25"/>
      <c r="H71" s="25"/>
      <c r="I71" s="25"/>
      <c r="J71" s="25">
        <f>'[16]2023 - Jun Table 2'!$F$99</f>
        <v>5055.9235706145673</v>
      </c>
      <c r="K71" s="1" t="s">
        <v>59</v>
      </c>
      <c r="L71" s="27" t="s">
        <v>134</v>
      </c>
      <c r="M71" s="12" t="s">
        <v>29</v>
      </c>
    </row>
    <row r="72" spans="1:13" ht="14.1" customHeight="1" x14ac:dyDescent="0.25">
      <c r="B72" s="1" t="s">
        <v>135</v>
      </c>
      <c r="C72" s="30"/>
      <c r="D72" s="25"/>
      <c r="E72" s="25"/>
      <c r="F72" s="25"/>
      <c r="G72" s="25"/>
      <c r="H72" s="25">
        <v>549.40282464338043</v>
      </c>
      <c r="I72" s="25">
        <v>549.40282464338043</v>
      </c>
      <c r="J72" s="25">
        <v>549.40282464338043</v>
      </c>
      <c r="K72" s="1" t="s">
        <v>59</v>
      </c>
      <c r="L72" s="27" t="s">
        <v>136</v>
      </c>
      <c r="M72" s="12" t="s">
        <v>29</v>
      </c>
    </row>
    <row r="73" spans="1:13" ht="14.1" customHeight="1" x14ac:dyDescent="0.25">
      <c r="B73" s="1" t="s">
        <v>137</v>
      </c>
      <c r="C73" s="30"/>
      <c r="D73" s="25"/>
      <c r="E73" s="25"/>
      <c r="F73" s="25"/>
      <c r="G73" s="25"/>
      <c r="H73" s="25">
        <v>6441</v>
      </c>
      <c r="I73" s="25">
        <v>6441</v>
      </c>
      <c r="J73" s="25">
        <v>6441</v>
      </c>
      <c r="K73" s="1" t="s">
        <v>59</v>
      </c>
      <c r="L73" s="27" t="s">
        <v>138</v>
      </c>
      <c r="M73" s="12" t="s">
        <v>29</v>
      </c>
    </row>
    <row r="74" spans="1:13" ht="14.1" customHeight="1" x14ac:dyDescent="0.25">
      <c r="B74" s="1" t="s">
        <v>139</v>
      </c>
      <c r="C74" s="30" t="s">
        <v>140</v>
      </c>
      <c r="D74" s="25"/>
      <c r="E74" s="25">
        <v>25700.148339297579</v>
      </c>
      <c r="F74" s="25">
        <v>25700.148339297579</v>
      </c>
      <c r="G74" s="25">
        <v>25700.148339297579</v>
      </c>
      <c r="H74" s="25">
        <v>25700.148339297579</v>
      </c>
      <c r="I74" s="25">
        <v>25700.148339297579</v>
      </c>
      <c r="J74" s="25">
        <v>25700.148339297579</v>
      </c>
      <c r="K74" s="1" t="s">
        <v>59</v>
      </c>
      <c r="L74" s="27" t="s">
        <v>140</v>
      </c>
      <c r="M74" s="12" t="s">
        <v>29</v>
      </c>
    </row>
    <row r="75" spans="1:13" ht="14.1" customHeight="1" x14ac:dyDescent="0.25">
      <c r="B75" s="1" t="s">
        <v>141</v>
      </c>
      <c r="C75" s="30" t="s">
        <v>142</v>
      </c>
      <c r="D75" s="25"/>
      <c r="E75" s="25">
        <v>23524.88576140692</v>
      </c>
      <c r="F75" s="25">
        <v>23524.88576140692</v>
      </c>
      <c r="G75" s="25">
        <v>23524.88576140692</v>
      </c>
      <c r="H75" s="25">
        <v>0</v>
      </c>
      <c r="I75" s="25">
        <v>0</v>
      </c>
      <c r="J75" s="25">
        <v>0</v>
      </c>
      <c r="K75" s="1" t="s">
        <v>59</v>
      </c>
      <c r="L75" s="27" t="s">
        <v>142</v>
      </c>
      <c r="M75" s="12" t="s">
        <v>29</v>
      </c>
    </row>
    <row r="76" spans="1:13" ht="14.1" customHeight="1" x14ac:dyDescent="0.25">
      <c r="A76" s="1" t="s">
        <v>143</v>
      </c>
      <c r="B76" s="1" t="s">
        <v>144</v>
      </c>
      <c r="C76" s="30" t="s">
        <v>145</v>
      </c>
      <c r="D76" s="25">
        <v>100678.90233876913</v>
      </c>
      <c r="E76" s="25">
        <v>100678.90233876913</v>
      </c>
      <c r="F76" s="25">
        <v>88094.039167228708</v>
      </c>
      <c r="G76" s="25">
        <v>88094.039167228708</v>
      </c>
      <c r="H76" s="25">
        <v>75509.177006873026</v>
      </c>
      <c r="I76" s="25">
        <v>75509.177006873026</v>
      </c>
      <c r="J76" s="25">
        <v>75509.177006873026</v>
      </c>
      <c r="K76" s="1" t="s">
        <v>59</v>
      </c>
      <c r="L76" s="27" t="s">
        <v>146</v>
      </c>
      <c r="M76" s="12" t="s">
        <v>29</v>
      </c>
    </row>
    <row r="77" spans="1:13" ht="13.35" customHeight="1" x14ac:dyDescent="0.25">
      <c r="A77" s="1" t="s">
        <v>147</v>
      </c>
      <c r="B77" s="1" t="s">
        <v>148</v>
      </c>
      <c r="C77" s="30" t="s">
        <v>149</v>
      </c>
      <c r="D77" s="25">
        <v>19267</v>
      </c>
      <c r="E77" s="25">
        <v>19267</v>
      </c>
      <c r="F77" s="25">
        <v>19267</v>
      </c>
      <c r="G77" s="25">
        <v>19267</v>
      </c>
      <c r="H77" s="25">
        <v>30457</v>
      </c>
      <c r="I77" s="25">
        <v>30254</v>
      </c>
      <c r="J77" s="25">
        <v>30254</v>
      </c>
      <c r="K77" s="26" t="s">
        <v>33</v>
      </c>
      <c r="L77" s="27" t="s">
        <v>150</v>
      </c>
      <c r="M77" s="12" t="s">
        <v>29</v>
      </c>
    </row>
    <row r="78" spans="1:13" ht="15" customHeight="1" x14ac:dyDescent="0.25">
      <c r="B78" s="1" t="s">
        <v>151</v>
      </c>
      <c r="C78" s="30" t="s">
        <v>152</v>
      </c>
      <c r="D78" s="25">
        <v>12881</v>
      </c>
      <c r="E78" s="25">
        <v>12881</v>
      </c>
      <c r="F78" s="25">
        <v>12881</v>
      </c>
      <c r="G78" s="25">
        <v>12881</v>
      </c>
      <c r="H78" s="25">
        <v>15772</v>
      </c>
      <c r="I78" s="25">
        <v>15678</v>
      </c>
      <c r="J78" s="25">
        <v>15678</v>
      </c>
      <c r="K78" s="26" t="s">
        <v>33</v>
      </c>
      <c r="L78" s="27" t="s">
        <v>153</v>
      </c>
      <c r="M78" s="12" t="s">
        <v>29</v>
      </c>
    </row>
    <row r="79" spans="1:13" ht="14.1" customHeight="1" x14ac:dyDescent="0.25">
      <c r="A79" s="28"/>
      <c r="B79" s="28" t="s">
        <v>154</v>
      </c>
      <c r="C79" s="30" t="s">
        <v>155</v>
      </c>
      <c r="D79" s="25">
        <v>59430.94164554133</v>
      </c>
      <c r="E79" s="25">
        <v>59430.94164554133</v>
      </c>
      <c r="F79" s="25">
        <v>59430.94164554133</v>
      </c>
      <c r="G79" s="25">
        <v>59430.94164554133</v>
      </c>
      <c r="H79" s="25">
        <v>61811.100583554697</v>
      </c>
      <c r="I79" s="25">
        <v>61811.100583554697</v>
      </c>
      <c r="J79" s="25">
        <v>61811.100583554697</v>
      </c>
      <c r="K79" s="1" t="s">
        <v>59</v>
      </c>
      <c r="L79" s="27" t="s">
        <v>156</v>
      </c>
      <c r="M79" s="12" t="s">
        <v>29</v>
      </c>
    </row>
    <row r="80" spans="1:13" ht="14.1" customHeight="1" x14ac:dyDescent="0.25">
      <c r="A80" s="28" t="s">
        <v>157</v>
      </c>
      <c r="B80" s="28" t="s">
        <v>158</v>
      </c>
      <c r="C80" s="30" t="s">
        <v>155</v>
      </c>
      <c r="D80" s="25">
        <v>10221.59708536118</v>
      </c>
      <c r="E80" s="25">
        <v>10221.59708536118</v>
      </c>
      <c r="F80" s="25">
        <v>10221.59708536118</v>
      </c>
      <c r="G80" s="25">
        <v>10221.59708536118</v>
      </c>
      <c r="H80" s="25">
        <v>10644.408805800966</v>
      </c>
      <c r="I80" s="25">
        <v>10644.408805800966</v>
      </c>
      <c r="J80" s="25">
        <v>10644.408805800966</v>
      </c>
      <c r="K80" s="1" t="s">
        <v>59</v>
      </c>
      <c r="L80" s="27" t="s">
        <v>155</v>
      </c>
      <c r="M80" s="12" t="s">
        <v>29</v>
      </c>
    </row>
    <row r="81" spans="1:13" ht="14.1" customHeight="1" x14ac:dyDescent="0.25">
      <c r="A81" s="1" t="s">
        <v>159</v>
      </c>
      <c r="B81" s="28" t="s">
        <v>157</v>
      </c>
      <c r="C81" s="30" t="s">
        <v>160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1" t="s">
        <v>59</v>
      </c>
      <c r="L81" s="27"/>
      <c r="M81" s="12" t="s">
        <v>29</v>
      </c>
    </row>
    <row r="82" spans="1:13" x14ac:dyDescent="0.25">
      <c r="A82" s="1" t="s">
        <v>161</v>
      </c>
      <c r="B82" s="1" t="s">
        <v>159</v>
      </c>
      <c r="C82" s="30" t="s">
        <v>162</v>
      </c>
      <c r="D82" s="25">
        <v>61508.343790668587</v>
      </c>
      <c r="E82" s="25">
        <v>75098.362993066301</v>
      </c>
      <c r="F82" s="25">
        <v>75098.362993066301</v>
      </c>
      <c r="G82" s="25">
        <v>75098.362993066301</v>
      </c>
      <c r="H82" s="25">
        <v>76885.429738335733</v>
      </c>
      <c r="I82" s="25">
        <v>76885.429738335733</v>
      </c>
      <c r="J82" s="25">
        <v>76885.429738335733</v>
      </c>
      <c r="K82" s="1" t="s">
        <v>59</v>
      </c>
      <c r="L82" s="27" t="s">
        <v>163</v>
      </c>
      <c r="M82" s="12" t="s">
        <v>29</v>
      </c>
    </row>
    <row r="83" spans="1:13" x14ac:dyDescent="0.25">
      <c r="A83" s="1" t="s">
        <v>164</v>
      </c>
      <c r="B83" s="1" t="s">
        <v>161</v>
      </c>
      <c r="C83" s="30" t="s">
        <v>165</v>
      </c>
      <c r="D83" s="25">
        <v>56626.343990883157</v>
      </c>
      <c r="E83" s="25">
        <v>56626.343990883157</v>
      </c>
      <c r="F83" s="25">
        <v>56626.343990883157</v>
      </c>
      <c r="G83" s="25">
        <v>56626.343990883157</v>
      </c>
      <c r="H83" s="25">
        <v>56626.343990883157</v>
      </c>
      <c r="I83" s="25">
        <v>56626.343990883157</v>
      </c>
      <c r="J83" s="25">
        <v>56626.343990883157</v>
      </c>
      <c r="K83" s="1" t="s">
        <v>59</v>
      </c>
      <c r="L83" s="27" t="s">
        <v>165</v>
      </c>
      <c r="M83" s="12" t="s">
        <v>29</v>
      </c>
    </row>
    <row r="84" spans="1:13" ht="15" customHeight="1" x14ac:dyDescent="0.25">
      <c r="A84" s="1" t="s">
        <v>151</v>
      </c>
      <c r="B84" s="1" t="s">
        <v>164</v>
      </c>
      <c r="C84" s="30"/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6" t="s">
        <v>31</v>
      </c>
      <c r="L84" s="27"/>
      <c r="M84" s="12" t="s">
        <v>29</v>
      </c>
    </row>
    <row r="85" spans="1:13" ht="15" customHeight="1" x14ac:dyDescent="0.25">
      <c r="B85" s="1" t="s">
        <v>166</v>
      </c>
      <c r="C85" s="30"/>
      <c r="D85" s="25">
        <v>0</v>
      </c>
      <c r="E85" s="25">
        <v>0</v>
      </c>
      <c r="F85" s="25">
        <v>0</v>
      </c>
      <c r="G85" s="25">
        <v>0</v>
      </c>
      <c r="H85" s="25"/>
      <c r="I85" s="25"/>
      <c r="J85" s="25"/>
      <c r="K85" s="26" t="s">
        <v>33</v>
      </c>
      <c r="L85" s="27"/>
      <c r="M85" s="12" t="s">
        <v>29</v>
      </c>
    </row>
    <row r="86" spans="1:13" x14ac:dyDescent="0.25">
      <c r="B86" s="1" t="s">
        <v>109</v>
      </c>
      <c r="C86" s="35" t="s">
        <v>167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6" t="s">
        <v>59</v>
      </c>
      <c r="L86" s="37"/>
      <c r="M86" s="12" t="s">
        <v>29</v>
      </c>
    </row>
    <row r="87" spans="1:13" x14ac:dyDescent="0.25">
      <c r="A87" s="9" t="s">
        <v>168</v>
      </c>
      <c r="B87" s="9" t="s">
        <v>169</v>
      </c>
      <c r="C87" s="30"/>
      <c r="D87" s="25">
        <f t="shared" ref="D87:J87" si="1">SUM(D66:D86)</f>
        <v>471706.47487877769</v>
      </c>
      <c r="E87" s="25">
        <f t="shared" si="1"/>
        <v>534521.5281818799</v>
      </c>
      <c r="F87" s="25">
        <f t="shared" si="1"/>
        <v>731322.81117304519</v>
      </c>
      <c r="G87" s="25">
        <f t="shared" si="1"/>
        <v>731322.81117304519</v>
      </c>
      <c r="H87" s="25">
        <f t="shared" si="1"/>
        <v>865469.87895917275</v>
      </c>
      <c r="I87" s="25">
        <f t="shared" si="1"/>
        <v>865172.87895917275</v>
      </c>
      <c r="J87" s="25">
        <f t="shared" si="1"/>
        <v>870228.8025297873</v>
      </c>
      <c r="L87" s="27"/>
      <c r="M87" s="12"/>
    </row>
    <row r="88" spans="1:13" x14ac:dyDescent="0.25">
      <c r="A88" s="1" t="s">
        <v>170</v>
      </c>
      <c r="B88" s="9" t="s">
        <v>168</v>
      </c>
      <c r="C88" s="30"/>
      <c r="D88" s="25"/>
      <c r="E88" s="25"/>
      <c r="F88" s="25"/>
      <c r="G88" s="25"/>
      <c r="H88" s="25"/>
      <c r="I88" s="25"/>
      <c r="J88" s="25"/>
      <c r="L88" s="27"/>
      <c r="M88" s="12"/>
    </row>
    <row r="89" spans="1:13" x14ac:dyDescent="0.25">
      <c r="A89" s="1" t="s">
        <v>171</v>
      </c>
      <c r="B89" s="1" t="s">
        <v>170</v>
      </c>
      <c r="C89" s="30"/>
      <c r="K89" s="1" t="s">
        <v>172</v>
      </c>
      <c r="M89" s="12" t="s">
        <v>29</v>
      </c>
    </row>
    <row r="90" spans="1:13" x14ac:dyDescent="0.25">
      <c r="A90" s="1" t="s">
        <v>171</v>
      </c>
      <c r="B90" s="1" t="s">
        <v>173</v>
      </c>
      <c r="C90" s="30" t="s">
        <v>174</v>
      </c>
      <c r="F90" s="38">
        <v>-145519.42030802707</v>
      </c>
      <c r="G90" s="38">
        <v>-145519.42030802707</v>
      </c>
      <c r="H90" s="38">
        <v>-145519.42030802707</v>
      </c>
      <c r="I90" s="38">
        <v>-145519.42030802707</v>
      </c>
      <c r="J90" s="38">
        <v>0</v>
      </c>
      <c r="K90" s="1" t="s">
        <v>172</v>
      </c>
      <c r="L90" s="39" t="s">
        <v>174</v>
      </c>
      <c r="M90" s="12" t="s">
        <v>29</v>
      </c>
    </row>
    <row r="91" spans="1:13" x14ac:dyDescent="0.25">
      <c r="A91" s="1" t="s">
        <v>175</v>
      </c>
      <c r="B91" s="1" t="s">
        <v>176</v>
      </c>
      <c r="C91" s="30" t="s">
        <v>177</v>
      </c>
      <c r="D91" s="25">
        <v>441941.35800000001</v>
      </c>
      <c r="E91" s="25">
        <v>446976</v>
      </c>
      <c r="F91" s="25">
        <v>446976</v>
      </c>
      <c r="G91" s="25">
        <v>446976</v>
      </c>
      <c r="H91" s="25">
        <v>402302</v>
      </c>
      <c r="I91" s="25">
        <v>402302</v>
      </c>
      <c r="J91" s="25">
        <v>402302</v>
      </c>
      <c r="K91" s="1" t="s">
        <v>172</v>
      </c>
      <c r="L91" s="1" t="s">
        <v>178</v>
      </c>
      <c r="M91" s="12" t="s">
        <v>29</v>
      </c>
    </row>
    <row r="92" spans="1:13" x14ac:dyDescent="0.25">
      <c r="A92" s="1" t="s">
        <v>179</v>
      </c>
      <c r="B92" s="1" t="s">
        <v>175</v>
      </c>
      <c r="C92" s="30" t="s">
        <v>180</v>
      </c>
      <c r="D92" s="25">
        <v>1412488.8840000001</v>
      </c>
      <c r="E92" s="25">
        <v>1412488.8840000001</v>
      </c>
      <c r="F92" s="25">
        <v>1412488.8840000001</v>
      </c>
      <c r="G92" s="25">
        <v>1412488.8840000001</v>
      </c>
      <c r="H92" s="25">
        <v>1414935.8489999999</v>
      </c>
      <c r="I92" s="25">
        <v>1414935.8489999999</v>
      </c>
      <c r="J92" s="25">
        <v>1414935.8489999999</v>
      </c>
      <c r="K92" s="36" t="s">
        <v>181</v>
      </c>
      <c r="L92" s="39" t="s">
        <v>180</v>
      </c>
      <c r="M92" s="12" t="s">
        <v>29</v>
      </c>
    </row>
    <row r="93" spans="1:13" x14ac:dyDescent="0.25">
      <c r="A93" s="1" t="s">
        <v>182</v>
      </c>
      <c r="B93" s="1" t="s">
        <v>183</v>
      </c>
      <c r="C93" s="30" t="s">
        <v>184</v>
      </c>
      <c r="D93" s="25">
        <v>-112518</v>
      </c>
      <c r="E93" s="25">
        <f>D93</f>
        <v>-112518</v>
      </c>
      <c r="F93" s="25">
        <f>E93</f>
        <v>-112518</v>
      </c>
      <c r="G93" s="25">
        <f>F93</f>
        <v>-112518</v>
      </c>
      <c r="H93" s="25">
        <v>-156456</v>
      </c>
      <c r="I93" s="25">
        <v>-156456</v>
      </c>
      <c r="J93" s="25">
        <v>-156456</v>
      </c>
      <c r="K93" s="1" t="s">
        <v>185</v>
      </c>
      <c r="L93" s="39" t="s">
        <v>186</v>
      </c>
      <c r="M93" s="12" t="s">
        <v>38</v>
      </c>
    </row>
    <row r="94" spans="1:13" x14ac:dyDescent="0.25">
      <c r="A94" s="1" t="s">
        <v>187</v>
      </c>
      <c r="B94" s="1" t="s">
        <v>188</v>
      </c>
      <c r="C94" s="30" t="s">
        <v>189</v>
      </c>
      <c r="D94" s="25">
        <v>-66884</v>
      </c>
      <c r="E94" s="25">
        <f t="shared" ref="E94:G95" si="2">D94</f>
        <v>-66884</v>
      </c>
      <c r="F94" s="25">
        <f t="shared" si="2"/>
        <v>-66884</v>
      </c>
      <c r="G94" s="25">
        <f t="shared" si="2"/>
        <v>-66884</v>
      </c>
      <c r="H94" s="25">
        <v>-2676</v>
      </c>
      <c r="I94" s="25">
        <v>-2676</v>
      </c>
      <c r="J94" s="25">
        <v>-2676</v>
      </c>
      <c r="K94" s="1" t="s">
        <v>185</v>
      </c>
      <c r="L94" s="39" t="s">
        <v>186</v>
      </c>
      <c r="M94" s="12" t="s">
        <v>38</v>
      </c>
    </row>
    <row r="95" spans="1:13" x14ac:dyDescent="0.25">
      <c r="A95" s="9" t="s">
        <v>190</v>
      </c>
      <c r="B95" s="1" t="s">
        <v>191</v>
      </c>
      <c r="C95" s="35" t="s">
        <v>192</v>
      </c>
      <c r="D95" s="31">
        <v>258297</v>
      </c>
      <c r="E95" s="31">
        <f t="shared" si="2"/>
        <v>258297</v>
      </c>
      <c r="F95" s="31">
        <v>156958.16999999998</v>
      </c>
      <c r="G95" s="31">
        <v>156958.16999999998</v>
      </c>
      <c r="H95" s="31">
        <v>156958</v>
      </c>
      <c r="I95" s="31">
        <v>156958</v>
      </c>
      <c r="J95" s="31">
        <f>I95+'[16]2023 Proc Jun Table 1'!$K$81</f>
        <v>98958</v>
      </c>
      <c r="K95" s="1" t="s">
        <v>185</v>
      </c>
      <c r="L95" s="39" t="s">
        <v>193</v>
      </c>
      <c r="M95" s="12" t="s">
        <v>38</v>
      </c>
    </row>
    <row r="96" spans="1:13" x14ac:dyDescent="0.25">
      <c r="B96" s="9" t="s">
        <v>194</v>
      </c>
      <c r="C96" s="30"/>
      <c r="D96" s="25">
        <f>SUM(D91:D95)</f>
        <v>1933325.2420000001</v>
      </c>
      <c r="E96" s="25">
        <f>SUM(E91:E95)</f>
        <v>1938359.8840000001</v>
      </c>
      <c r="F96" s="25">
        <f>SUM(F90:F95)</f>
        <v>1691501.6336919731</v>
      </c>
      <c r="G96" s="25">
        <f>SUM(G90:G95)</f>
        <v>1691501.6336919731</v>
      </c>
      <c r="H96" s="25">
        <f>SUM(H90:H95)</f>
        <v>1669544.428691973</v>
      </c>
      <c r="I96" s="25">
        <f>SUM(I90:I95)</f>
        <v>1669544.428691973</v>
      </c>
      <c r="J96" s="25">
        <f>SUM(J90:J95)</f>
        <v>1757063.8489999999</v>
      </c>
      <c r="L96" s="27"/>
      <c r="M96" s="12"/>
    </row>
    <row r="97" spans="2:13" x14ac:dyDescent="0.25">
      <c r="B97" s="1" t="s">
        <v>195</v>
      </c>
      <c r="C97" s="30"/>
      <c r="D97" s="25">
        <v>100182.76671373259</v>
      </c>
      <c r="E97" s="25">
        <v>100182.76671373259</v>
      </c>
      <c r="F97" s="25">
        <v>100182.76671373259</v>
      </c>
      <c r="G97" s="25">
        <v>100182.76671373259</v>
      </c>
      <c r="H97" s="25">
        <v>100182.76671373259</v>
      </c>
      <c r="I97" s="25">
        <v>100182.76671373259</v>
      </c>
      <c r="J97" s="27">
        <v>107475</v>
      </c>
      <c r="K97" s="1" t="s">
        <v>195</v>
      </c>
      <c r="L97" s="27"/>
      <c r="M97" s="12" t="s">
        <v>29</v>
      </c>
    </row>
    <row r="98" spans="2:13" ht="15.75" thickBot="1" x14ac:dyDescent="0.3">
      <c r="B98" s="9" t="s">
        <v>196</v>
      </c>
      <c r="C98" s="40"/>
      <c r="D98" s="41">
        <f t="shared" ref="D98:J98" si="3">D64+D87+D96+D97</f>
        <v>14869126.154176176</v>
      </c>
      <c r="E98" s="41">
        <f t="shared" si="3"/>
        <v>15027936.361396564</v>
      </c>
      <c r="F98" s="41">
        <f t="shared" si="3"/>
        <v>15009910.090315567</v>
      </c>
      <c r="G98" s="41">
        <f t="shared" si="3"/>
        <v>15270459.403987424</v>
      </c>
      <c r="H98" s="41">
        <f t="shared" si="3"/>
        <v>16780378.306661107</v>
      </c>
      <c r="I98" s="41">
        <f t="shared" si="3"/>
        <v>16688966.306661109</v>
      </c>
      <c r="J98" s="41">
        <f t="shared" si="3"/>
        <v>17486230.382531408</v>
      </c>
      <c r="L98" s="41"/>
      <c r="M98" s="12"/>
    </row>
    <row r="99" spans="2:13" ht="15.75" thickTop="1" x14ac:dyDescent="0.25">
      <c r="B99" s="1" t="s">
        <v>197</v>
      </c>
      <c r="C99" s="42"/>
      <c r="D99" s="43">
        <f t="shared" ref="D99:G99" si="4">D98-D97</f>
        <v>14768943.387462443</v>
      </c>
      <c r="E99" s="43">
        <f t="shared" si="4"/>
        <v>14927753.594682831</v>
      </c>
      <c r="F99" s="43">
        <f t="shared" si="4"/>
        <v>14909727.323601834</v>
      </c>
      <c r="G99" s="43">
        <f t="shared" si="4"/>
        <v>15170276.637273692</v>
      </c>
      <c r="H99" s="43">
        <f>H98-H97</f>
        <v>16680195.539947374</v>
      </c>
      <c r="I99" s="43">
        <f>I98-I97</f>
        <v>16588783.539947376</v>
      </c>
      <c r="J99" s="43">
        <f>J98-J97</f>
        <v>17378755.382531408</v>
      </c>
      <c r="L99" s="44"/>
      <c r="M99" s="12"/>
    </row>
    <row r="100" spans="2:13" ht="15.75" thickBot="1" x14ac:dyDescent="0.3">
      <c r="C100" s="45"/>
      <c r="D100" s="46"/>
      <c r="E100" s="47"/>
      <c r="F100" s="47"/>
      <c r="G100" s="47"/>
      <c r="H100" s="48"/>
      <c r="I100" s="48">
        <f>-'[16]2023 - Jun Table 2'!$E$135+I99</f>
        <v>0</v>
      </c>
      <c r="J100" s="48">
        <f>-'[16]2023 - Jun Table 2'!$F$135+J99</f>
        <v>0</v>
      </c>
      <c r="K100" s="49"/>
      <c r="L100" s="47"/>
      <c r="M100" s="50"/>
    </row>
    <row r="101" spans="2:13" x14ac:dyDescent="0.25">
      <c r="C101" s="51"/>
      <c r="D101" s="38"/>
      <c r="E101" s="38"/>
      <c r="F101" s="38"/>
      <c r="G101" s="38"/>
      <c r="H101" s="52"/>
      <c r="I101" s="52"/>
      <c r="J101" s="52"/>
      <c r="L101" s="38"/>
    </row>
    <row r="102" spans="2:13" x14ac:dyDescent="0.25">
      <c r="D102" s="38"/>
      <c r="H102" s="53"/>
      <c r="I102" s="53"/>
      <c r="J102" s="53"/>
    </row>
    <row r="103" spans="2:13" x14ac:dyDescent="0.25">
      <c r="D103" s="54"/>
      <c r="E103" s="54"/>
      <c r="F103" s="54"/>
      <c r="G103" s="54"/>
      <c r="H103" s="54"/>
      <c r="I103" s="54"/>
      <c r="J103" s="54"/>
      <c r="L103" s="54"/>
    </row>
  </sheetData>
  <dataValidations count="2">
    <dataValidation type="list" allowBlank="1" showInputMessage="1" showErrorMessage="1" sqref="B2" xr:uid="{9DBE898A-DB10-4B83-9C9F-FF0904C23E43}">
      <formula1>"Annual Period 2019,Annual Period 2020,Annual Period 2021,Annual Period 2022,Annual Period 2023"</formula1>
    </dataValidation>
    <dataValidation type="list" allowBlank="1" showInputMessage="1" showErrorMessage="1" sqref="B3:B5" xr:uid="{AC8A4B0A-5AC4-4ECC-BE78-79F25C5C3E38}">
      <formula1>"Reporting Date: Quarter Ended March 31,Reporting Date: Quarter Ended June 30,Reporting Date: Quarter Ended September 30, Reporting Date: Quarter Ended December 31"</formula1>
    </dataValidation>
  </dataValidations>
  <hyperlinks>
    <hyperlink ref="D6" r:id="rId1" xr:uid="{B9A45DB6-5CE9-4200-83AE-115C1197707D}"/>
    <hyperlink ref="E6" r:id="rId2" display="4651-E-A" xr:uid="{2B7C6065-4EB0-4163-BC9F-C46068847496}"/>
    <hyperlink ref="F6" r:id="rId3" xr:uid="{AF167B05-E807-4DD5-B52C-1628E1ABE61D}"/>
    <hyperlink ref="G6" r:id="rId4" xr:uid="{92387A5A-2E0A-43ED-8A7F-80805E40E077}"/>
    <hyperlink ref="H6" r:id="rId5" xr:uid="{D6BAA850-0B78-4A2C-9372-7806449E80EF}"/>
    <hyperlink ref="H5" r:id="rId6" display="https://edisonintl.sharepoint.com/teams/Public/TM2/Shared%20Documents/Forms/AllItems.aspx?ga=1&amp;sortField=LinkFilename&amp;isAscending=false&amp;id=%2Fteams%2FPublic%2FTM2%2FShared%20Documents%2FPublic%2FRegulatory%2FFilings%2DAdvice%20Letters%2FApproved%2FElectric%2FELECTRIC%5F4929%2DE%2DA%2Epdf&amp;viewid=c9868ae1%2Df1cd%2D43b6%2Da712%2Dd734ff79e266&amp;parent=%2Fteams%2FPublic%2FTM2%2FShared%20Documents%2FPublic%2FRegulatory%2FFilings%2DAdvice%20Letters%2FApproved%2FElectric" xr:uid="{E416004C-3986-4E22-8A32-3D079831264E}"/>
    <hyperlink ref="I6" r:id="rId7" xr:uid="{3D8AB7EF-97B7-4A27-87C1-81AA716DCB1A}"/>
    <hyperlink ref="J6" r:id="rId8" xr:uid="{2B506606-C439-4BAC-B009-5A663C5B43AB}"/>
  </hyperlinks>
  <pageMargins left="0.7" right="0.7" top="0.75" bottom="0.75" header="0.3" footer="0.3"/>
  <pageSetup paperSize="5" scale="44" orientation="landscape" r:id="rId9"/>
  <headerFooter>
    <oddHeader>&amp;C&amp;KFF0000CONFIDENTIAL
The Attachment(s) Are Marked Confidential In Accordance With D. 16-08-024 and D. 17-09-023. Basis for Confidentiality In Accompanying Confidentiality Declaration.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08AA-64CF-41BA-82CC-C0ABB88121F4}">
  <sheetPr>
    <pageSetUpPr fitToPage="1"/>
  </sheetPr>
  <dimension ref="A1:AD139"/>
  <sheetViews>
    <sheetView showGridLines="0" zoomScale="70" zoomScaleNormal="70" workbookViewId="0">
      <pane xSplit="1" topLeftCell="B1" activePane="topRight" state="frozen"/>
      <selection pane="topRight" activeCell="C20" sqref="C20"/>
    </sheetView>
  </sheetViews>
  <sheetFormatPr defaultColWidth="9.140625" defaultRowHeight="15" x14ac:dyDescent="0.25"/>
  <cols>
    <col min="1" max="1" width="55.5703125" style="55" customWidth="1"/>
    <col min="2" max="2" width="24.85546875" style="55" customWidth="1"/>
    <col min="3" max="3" width="76.28515625" style="55" customWidth="1"/>
    <col min="4" max="4" width="14.5703125" style="55" customWidth="1"/>
    <col min="5" max="5" width="32.5703125" style="55" customWidth="1"/>
    <col min="6" max="6" width="14.5703125" style="55" customWidth="1"/>
    <col min="7" max="11" width="15.42578125" style="55" customWidth="1"/>
    <col min="12" max="12" width="25.42578125" style="57" customWidth="1"/>
    <col min="13" max="18" width="15" style="55" customWidth="1"/>
    <col min="19" max="19" width="19.5703125" style="55" customWidth="1"/>
    <col min="20" max="20" width="14.5703125" style="55" customWidth="1"/>
    <col min="21" max="21" width="21" style="55" customWidth="1"/>
    <col min="22" max="23" width="15.5703125" style="55" customWidth="1"/>
    <col min="24" max="24" width="16.5703125" style="55" bestFit="1" customWidth="1"/>
    <col min="25" max="26" width="13.5703125" style="55" customWidth="1"/>
    <col min="27" max="27" width="15.42578125" style="55" customWidth="1"/>
    <col min="28" max="29" width="13.5703125" style="55" customWidth="1"/>
    <col min="30" max="31" width="13.5703125" style="55" bestFit="1" customWidth="1"/>
    <col min="32" max="32" width="9.140625" style="55"/>
    <col min="33" max="33" width="13.5703125" style="55" bestFit="1" customWidth="1"/>
    <col min="34" max="16384" width="9.140625" style="55"/>
  </cols>
  <sheetData>
    <row r="1" spans="1:30" x14ac:dyDescent="0.25">
      <c r="A1" s="1"/>
      <c r="F1" s="56"/>
    </row>
    <row r="2" spans="1:30" x14ac:dyDescent="0.25">
      <c r="A2" s="55" t="s">
        <v>0</v>
      </c>
      <c r="B2" s="58"/>
      <c r="F2" s="56"/>
    </row>
    <row r="3" spans="1:30" x14ac:dyDescent="0.25">
      <c r="A3" s="55" t="s">
        <v>1</v>
      </c>
      <c r="B3" s="58"/>
      <c r="C3" s="59"/>
      <c r="F3" s="56"/>
    </row>
    <row r="4" spans="1:30" x14ac:dyDescent="0.25">
      <c r="B4" s="58"/>
      <c r="F4" s="56"/>
      <c r="G4" s="56"/>
    </row>
    <row r="5" spans="1:30" x14ac:dyDescent="0.25">
      <c r="A5" s="60" t="s">
        <v>198</v>
      </c>
      <c r="B5" s="61">
        <f>'Authorized Rev Req'!J98</f>
        <v>17486230.382531408</v>
      </c>
      <c r="C5" s="55" t="s">
        <v>199</v>
      </c>
      <c r="E5" s="62"/>
    </row>
    <row r="6" spans="1:30" x14ac:dyDescent="0.25">
      <c r="A6" s="60" t="s">
        <v>200</v>
      </c>
      <c r="B6" s="63" t="str">
        <f>'Authorized Rev Req'!J4</f>
        <v>June 1, 2023</v>
      </c>
      <c r="F6" s="56"/>
      <c r="G6" s="56"/>
    </row>
    <row r="7" spans="1:30" ht="32.25" customHeight="1" x14ac:dyDescent="0.25">
      <c r="A7" s="64" t="s">
        <v>201</v>
      </c>
      <c r="B7" s="65"/>
      <c r="C7" s="65"/>
      <c r="D7" s="65"/>
      <c r="E7" s="65"/>
      <c r="F7" s="66"/>
      <c r="G7" s="67"/>
      <c r="H7" s="67"/>
      <c r="I7" s="67"/>
      <c r="J7" s="67"/>
      <c r="K7" s="67"/>
      <c r="L7" s="65"/>
      <c r="M7" s="68"/>
      <c r="N7" s="68"/>
      <c r="O7" s="68"/>
      <c r="P7" s="68"/>
      <c r="Q7" s="68"/>
      <c r="R7" s="68"/>
      <c r="S7" s="68"/>
    </row>
    <row r="8" spans="1:30" ht="61.5" customHeight="1" x14ac:dyDescent="0.25">
      <c r="A8" s="69" t="s">
        <v>18</v>
      </c>
      <c r="B8" s="69" t="s">
        <v>202</v>
      </c>
      <c r="C8" s="70" t="s">
        <v>21</v>
      </c>
      <c r="D8" s="70" t="s">
        <v>203</v>
      </c>
      <c r="E8" s="70" t="s">
        <v>20</v>
      </c>
      <c r="F8" s="71">
        <v>2023</v>
      </c>
      <c r="G8" s="71">
        <v>2024</v>
      </c>
      <c r="H8" s="71">
        <v>2025</v>
      </c>
      <c r="I8" s="71">
        <v>2026</v>
      </c>
      <c r="J8" s="71">
        <v>2027</v>
      </c>
      <c r="K8" s="71">
        <v>2028</v>
      </c>
      <c r="L8" s="70" t="s">
        <v>204</v>
      </c>
      <c r="M8" s="118"/>
      <c r="N8" s="118"/>
      <c r="O8" s="72"/>
      <c r="P8" s="72"/>
      <c r="Q8" s="72"/>
      <c r="R8" s="72"/>
      <c r="U8" s="73" t="s">
        <v>205</v>
      </c>
    </row>
    <row r="9" spans="1:30" x14ac:dyDescent="0.25">
      <c r="A9" s="60" t="s">
        <v>23</v>
      </c>
      <c r="F9" s="60"/>
      <c r="G9" s="60"/>
      <c r="H9" s="60"/>
      <c r="I9" s="60"/>
      <c r="J9" s="60"/>
      <c r="K9" s="60"/>
      <c r="V9" s="74">
        <v>2023</v>
      </c>
      <c r="W9" s="74">
        <v>2024</v>
      </c>
      <c r="X9" s="74">
        <v>2025</v>
      </c>
      <c r="Y9" s="74">
        <v>2026</v>
      </c>
      <c r="Z9" s="74">
        <v>2027</v>
      </c>
      <c r="AA9" s="74">
        <v>2028</v>
      </c>
    </row>
    <row r="10" spans="1:30" x14ac:dyDescent="0.25">
      <c r="A10" s="1" t="s">
        <v>25</v>
      </c>
      <c r="C10" s="75" t="str">
        <f>VLOOKUP(A10,'Authorized Rev Req'!B8:L102,11,FALSE)</f>
        <v>Advice 4899-E; D.21-08-036, COC D.22-12-031; Advice 4933-E</v>
      </c>
      <c r="D10" s="76">
        <f>'Authorized Rev Req'!J9</f>
        <v>729370</v>
      </c>
      <c r="E10" s="77" t="s">
        <v>27</v>
      </c>
      <c r="F10" s="59">
        <f t="shared" ref="F10:F42" si="0">D10</f>
        <v>729370</v>
      </c>
      <c r="G10" s="59">
        <f>F10</f>
        <v>729370</v>
      </c>
      <c r="H10" s="59">
        <f>G10</f>
        <v>729370</v>
      </c>
      <c r="I10" s="59">
        <f>H10</f>
        <v>729370</v>
      </c>
      <c r="J10" s="59">
        <f t="shared" ref="J10:K12" si="1">I10</f>
        <v>729370</v>
      </c>
      <c r="K10" s="59">
        <f t="shared" si="1"/>
        <v>729370</v>
      </c>
      <c r="L10" s="55" t="s">
        <v>206</v>
      </c>
      <c r="M10" s="78"/>
      <c r="N10" s="78"/>
      <c r="O10" s="79"/>
      <c r="P10" s="79"/>
      <c r="Q10" s="79"/>
      <c r="R10" s="79"/>
      <c r="U10" s="55" t="s">
        <v>27</v>
      </c>
      <c r="V10" s="80">
        <f t="shared" ref="V10:AA22" si="2">SUMIF($E$10:$E$88,$U10,F$10:F$88)</f>
        <v>7277176.1294151889</v>
      </c>
      <c r="W10" s="80">
        <f t="shared" si="2"/>
        <v>6188713.2875273395</v>
      </c>
      <c r="X10" s="81">
        <f t="shared" si="2"/>
        <v>5729635.4273155369</v>
      </c>
      <c r="Y10" s="81">
        <f t="shared" si="2"/>
        <v>5729635.4273155369</v>
      </c>
      <c r="Z10" s="81">
        <f t="shared" si="2"/>
        <v>5729635.4273155369</v>
      </c>
      <c r="AA10" s="81">
        <f t="shared" si="2"/>
        <v>5729635.4273155369</v>
      </c>
      <c r="AB10" s="82"/>
      <c r="AC10" s="83"/>
      <c r="AD10" s="82"/>
    </row>
    <row r="11" spans="1:30" x14ac:dyDescent="0.25">
      <c r="A11" s="1" t="s">
        <v>30</v>
      </c>
      <c r="C11" s="75" t="str">
        <f>VLOOKUP(A11,'Authorized Rev Req'!B9:L103,11,FALSE)</f>
        <v>Advice 4899-E; D.21-08-036, COC D.22-12-031; Advice 4933-E</v>
      </c>
      <c r="D11" s="76">
        <f>'Authorized Rev Req'!J10</f>
        <v>61815</v>
      </c>
      <c r="E11" s="77" t="s">
        <v>31</v>
      </c>
      <c r="F11" s="59">
        <f t="shared" si="0"/>
        <v>61815</v>
      </c>
      <c r="G11" s="59">
        <f t="shared" ref="G11:I12" si="3">F11</f>
        <v>61815</v>
      </c>
      <c r="H11" s="59">
        <f t="shared" si="3"/>
        <v>61815</v>
      </c>
      <c r="I11" s="59">
        <f t="shared" si="3"/>
        <v>61815</v>
      </c>
      <c r="J11" s="59">
        <f t="shared" si="1"/>
        <v>61815</v>
      </c>
      <c r="K11" s="59">
        <f t="shared" si="1"/>
        <v>61815</v>
      </c>
      <c r="L11" s="55" t="s">
        <v>206</v>
      </c>
      <c r="M11" s="78"/>
      <c r="N11" s="78"/>
      <c r="O11" s="79"/>
      <c r="P11" s="79"/>
      <c r="Q11" s="79"/>
      <c r="R11" s="79"/>
      <c r="U11" s="55" t="s">
        <v>31</v>
      </c>
      <c r="V11" s="78">
        <f t="shared" si="2"/>
        <v>357257.58570791368</v>
      </c>
      <c r="W11" s="78">
        <f t="shared" si="2"/>
        <v>350627</v>
      </c>
      <c r="X11" s="79">
        <f t="shared" si="2"/>
        <v>350627</v>
      </c>
      <c r="Y11" s="79">
        <f t="shared" si="2"/>
        <v>350627</v>
      </c>
      <c r="Z11" s="79">
        <f t="shared" si="2"/>
        <v>350627</v>
      </c>
      <c r="AA11" s="79">
        <f t="shared" si="2"/>
        <v>350627</v>
      </c>
      <c r="AB11" s="82"/>
      <c r="AC11" s="83"/>
      <c r="AD11" s="82"/>
    </row>
    <row r="12" spans="1:30" x14ac:dyDescent="0.25">
      <c r="A12" s="1" t="s">
        <v>32</v>
      </c>
      <c r="C12" s="75" t="str">
        <f>VLOOKUP(A12,'Authorized Rev Req'!B10:L104,11,FALSE)</f>
        <v>D.23-05-013</v>
      </c>
      <c r="D12" s="85">
        <f>'Authorized Rev Req'!J11</f>
        <v>6841923</v>
      </c>
      <c r="E12" s="84" t="s">
        <v>33</v>
      </c>
      <c r="F12" s="59">
        <f t="shared" si="0"/>
        <v>6841923</v>
      </c>
      <c r="G12" s="59">
        <f t="shared" si="3"/>
        <v>6841923</v>
      </c>
      <c r="H12" s="59">
        <f t="shared" si="3"/>
        <v>6841923</v>
      </c>
      <c r="I12" s="59">
        <f t="shared" si="3"/>
        <v>6841923</v>
      </c>
      <c r="J12" s="59">
        <f t="shared" si="1"/>
        <v>6841923</v>
      </c>
      <c r="K12" s="59">
        <f t="shared" si="1"/>
        <v>6841923</v>
      </c>
      <c r="L12" s="55" t="s">
        <v>206</v>
      </c>
      <c r="M12" s="78"/>
      <c r="N12" s="78"/>
      <c r="O12" s="79"/>
      <c r="P12" s="79"/>
      <c r="Q12" s="79"/>
      <c r="R12" s="79"/>
      <c r="U12" s="55" t="s">
        <v>33</v>
      </c>
      <c r="V12" s="78">
        <f t="shared" si="2"/>
        <v>7896405.4921581205</v>
      </c>
      <c r="W12" s="78">
        <f t="shared" si="2"/>
        <v>7747906.1517285341</v>
      </c>
      <c r="X12" s="79">
        <f t="shared" si="2"/>
        <v>7581268.2622358557</v>
      </c>
      <c r="Y12" s="79">
        <f t="shared" si="2"/>
        <v>7328855.6826871336</v>
      </c>
      <c r="Z12" s="79">
        <f t="shared" si="2"/>
        <v>7328856.6826871336</v>
      </c>
      <c r="AA12" s="79">
        <f t="shared" si="2"/>
        <v>7328857.6826871336</v>
      </c>
      <c r="AB12" s="82"/>
      <c r="AC12" s="83"/>
      <c r="AD12" s="82"/>
    </row>
    <row r="13" spans="1:30" ht="14.45" customHeight="1" x14ac:dyDescent="0.25">
      <c r="A13" s="55" t="s">
        <v>207</v>
      </c>
      <c r="C13" s="75" t="str">
        <f>VLOOKUP(A13,'Authorized Rev Req'!B11:L105,11,FALSE)</f>
        <v>D.21-08-036</v>
      </c>
      <c r="D13" s="85">
        <f>'Authorized Rev Req'!J12</f>
        <v>-3564.7908969583245</v>
      </c>
      <c r="E13" s="84" t="s">
        <v>27</v>
      </c>
      <c r="F13" s="59">
        <f t="shared" si="0"/>
        <v>-3564.7908969583245</v>
      </c>
      <c r="G13" s="59"/>
      <c r="H13" s="59"/>
      <c r="I13" s="59"/>
      <c r="J13" s="59"/>
      <c r="K13" s="59"/>
      <c r="L13" s="57" t="s">
        <v>208</v>
      </c>
      <c r="M13" s="78"/>
      <c r="N13" s="78"/>
      <c r="O13" s="79"/>
      <c r="P13" s="79"/>
      <c r="Q13" s="79"/>
      <c r="R13" s="79"/>
      <c r="U13" s="55" t="s">
        <v>57</v>
      </c>
      <c r="V13" s="78">
        <f t="shared" si="2"/>
        <v>-773198</v>
      </c>
      <c r="W13" s="78">
        <f t="shared" si="2"/>
        <v>-773198</v>
      </c>
      <c r="X13" s="79">
        <f t="shared" si="2"/>
        <v>-773198</v>
      </c>
      <c r="Y13" s="79">
        <f t="shared" si="2"/>
        <v>-773198</v>
      </c>
      <c r="Z13" s="79">
        <f t="shared" si="2"/>
        <v>-773198</v>
      </c>
      <c r="AA13" s="79">
        <f t="shared" si="2"/>
        <v>-773198</v>
      </c>
      <c r="AB13" s="82"/>
      <c r="AC13" s="83"/>
      <c r="AD13" s="82"/>
    </row>
    <row r="14" spans="1:30" ht="14.45" customHeight="1" x14ac:dyDescent="0.25">
      <c r="A14" s="55" t="s">
        <v>207</v>
      </c>
      <c r="C14" s="75" t="str">
        <f>VLOOKUP(A14,'Authorized Rev Req'!B12:L106,11,FALSE)</f>
        <v>D.21-08-036</v>
      </c>
      <c r="D14" s="85">
        <f>'Authorized Rev Req'!J13</f>
        <v>2213.3947592324962</v>
      </c>
      <c r="E14" s="84" t="s">
        <v>31</v>
      </c>
      <c r="F14" s="59">
        <f t="shared" si="0"/>
        <v>2213.3947592324962</v>
      </c>
      <c r="G14" s="59"/>
      <c r="H14" s="59"/>
      <c r="I14" s="59"/>
      <c r="J14" s="59"/>
      <c r="K14" s="59"/>
      <c r="L14" s="57" t="s">
        <v>208</v>
      </c>
      <c r="M14" s="78"/>
      <c r="N14" s="78"/>
      <c r="O14" s="79"/>
      <c r="P14" s="79"/>
      <c r="Q14" s="79"/>
      <c r="R14" s="79"/>
      <c r="U14" s="55" t="s">
        <v>209</v>
      </c>
      <c r="V14" s="78">
        <f t="shared" si="2"/>
        <v>0</v>
      </c>
      <c r="W14" s="78">
        <f t="shared" si="2"/>
        <v>0</v>
      </c>
      <c r="X14" s="79">
        <f t="shared" si="2"/>
        <v>0</v>
      </c>
      <c r="Y14" s="79">
        <f t="shared" si="2"/>
        <v>0</v>
      </c>
      <c r="Z14" s="79">
        <f t="shared" si="2"/>
        <v>0</v>
      </c>
      <c r="AA14" s="79">
        <f t="shared" si="2"/>
        <v>0</v>
      </c>
      <c r="AB14" s="82"/>
      <c r="AC14" s="83"/>
      <c r="AD14" s="82"/>
    </row>
    <row r="15" spans="1:30" ht="14.45" customHeight="1" x14ac:dyDescent="0.25">
      <c r="A15" s="55" t="s">
        <v>207</v>
      </c>
      <c r="C15" s="75" t="str">
        <f>VLOOKUP(A15,'Authorized Rev Req'!B13:L107,11,FALSE)</f>
        <v>D.21-08-036</v>
      </c>
      <c r="D15" s="85">
        <f>'Authorized Rev Req'!J14</f>
        <v>322298.97490968654</v>
      </c>
      <c r="E15" s="84" t="s">
        <v>33</v>
      </c>
      <c r="F15" s="59">
        <f t="shared" si="0"/>
        <v>322298.97490968654</v>
      </c>
      <c r="G15" s="59"/>
      <c r="H15" s="59"/>
      <c r="I15" s="59"/>
      <c r="J15" s="59"/>
      <c r="K15" s="59"/>
      <c r="L15" s="57" t="s">
        <v>208</v>
      </c>
      <c r="M15" s="78"/>
      <c r="N15" s="78"/>
      <c r="O15" s="79"/>
      <c r="P15" s="79"/>
      <c r="Q15" s="79"/>
      <c r="R15" s="79"/>
      <c r="U15" s="55" t="s">
        <v>58</v>
      </c>
      <c r="V15" s="78">
        <f t="shared" si="2"/>
        <v>7510.5662737677212</v>
      </c>
      <c r="W15" s="78">
        <f t="shared" si="2"/>
        <v>4740</v>
      </c>
      <c r="X15" s="79">
        <f t="shared" si="2"/>
        <v>4740</v>
      </c>
      <c r="Y15" s="79">
        <f t="shared" si="2"/>
        <v>4740</v>
      </c>
      <c r="Z15" s="79">
        <f t="shared" si="2"/>
        <v>4740</v>
      </c>
      <c r="AA15" s="79">
        <f t="shared" si="2"/>
        <v>4740</v>
      </c>
      <c r="AB15" s="82"/>
      <c r="AC15" s="83"/>
      <c r="AD15" s="82"/>
    </row>
    <row r="16" spans="1:30" x14ac:dyDescent="0.25">
      <c r="A16" s="55" t="s">
        <v>39</v>
      </c>
      <c r="C16" s="75" t="str">
        <f>VLOOKUP(A16,'Authorized Rev Req'!B14:L108,11,FALSE)</f>
        <v>D.15-10-037</v>
      </c>
      <c r="D16" s="86">
        <f>'Authorized Rev Req'!J15</f>
        <v>-4288.8654651516863</v>
      </c>
      <c r="E16" s="77" t="s">
        <v>33</v>
      </c>
      <c r="F16" s="59">
        <f t="shared" si="0"/>
        <v>-4288.8654651516863</v>
      </c>
      <c r="G16" s="59">
        <f t="shared" ref="G16:K34" si="4">F16</f>
        <v>-4288.8654651516863</v>
      </c>
      <c r="H16" s="59">
        <f t="shared" si="4"/>
        <v>-4288.8654651516863</v>
      </c>
      <c r="I16" s="59">
        <f t="shared" si="4"/>
        <v>-4288.8654651516863</v>
      </c>
      <c r="J16" s="59">
        <f t="shared" si="4"/>
        <v>-4288.8654651516863</v>
      </c>
      <c r="K16" s="59">
        <f t="shared" si="4"/>
        <v>-4288.8654651516863</v>
      </c>
      <c r="L16" s="55" t="s">
        <v>206</v>
      </c>
      <c r="M16" s="78"/>
      <c r="N16" s="78"/>
      <c r="O16" s="79"/>
      <c r="P16" s="79"/>
      <c r="Q16" s="79"/>
      <c r="R16" s="79"/>
      <c r="U16" s="55" t="s">
        <v>59</v>
      </c>
      <c r="V16" s="78">
        <f t="shared" si="2"/>
        <v>750295.55640580389</v>
      </c>
      <c r="W16" s="78">
        <f t="shared" si="2"/>
        <v>701792.47294797725</v>
      </c>
      <c r="X16" s="79">
        <f t="shared" si="2"/>
        <v>620152.27861779649</v>
      </c>
      <c r="Y16" s="79">
        <f t="shared" si="2"/>
        <v>531329.8828794607</v>
      </c>
      <c r="Z16" s="79">
        <f t="shared" si="2"/>
        <v>531329.8828794607</v>
      </c>
      <c r="AA16" s="79">
        <f t="shared" si="2"/>
        <v>531329.8828794607</v>
      </c>
      <c r="AB16" s="82"/>
      <c r="AC16" s="83"/>
      <c r="AD16" s="82"/>
    </row>
    <row r="17" spans="1:30" x14ac:dyDescent="0.25">
      <c r="A17" s="55" t="s">
        <v>44</v>
      </c>
      <c r="C17" s="75" t="str">
        <f>VLOOKUP(A17,'Authorized Rev Req'!B15:L109,11,FALSE)</f>
        <v>D.21-08-036</v>
      </c>
      <c r="D17" s="86">
        <f>'Authorized Rev Req'!J16</f>
        <v>52270.762443386295</v>
      </c>
      <c r="E17" s="77" t="s">
        <v>33</v>
      </c>
      <c r="F17" s="59">
        <f t="shared" si="0"/>
        <v>52270.762443386295</v>
      </c>
      <c r="G17" s="59"/>
      <c r="H17" s="59">
        <f t="shared" si="4"/>
        <v>0</v>
      </c>
      <c r="I17" s="59">
        <f t="shared" si="4"/>
        <v>0</v>
      </c>
      <c r="J17" s="59">
        <f t="shared" si="4"/>
        <v>0</v>
      </c>
      <c r="K17" s="59">
        <f t="shared" si="4"/>
        <v>0</v>
      </c>
      <c r="L17" s="55" t="s">
        <v>206</v>
      </c>
      <c r="M17" s="78"/>
      <c r="N17" s="78"/>
      <c r="O17" s="79"/>
      <c r="P17" s="79"/>
      <c r="Q17" s="79"/>
      <c r="R17" s="79"/>
      <c r="U17" s="55" t="s">
        <v>210</v>
      </c>
      <c r="V17" s="78">
        <f t="shared" si="2"/>
        <v>0</v>
      </c>
      <c r="W17" s="78">
        <f t="shared" si="2"/>
        <v>0</v>
      </c>
      <c r="X17" s="78">
        <f t="shared" si="2"/>
        <v>0</v>
      </c>
      <c r="Y17" s="78">
        <f t="shared" si="2"/>
        <v>0</v>
      </c>
      <c r="Z17" s="78">
        <f t="shared" si="2"/>
        <v>0</v>
      </c>
      <c r="AA17" s="78">
        <f t="shared" si="2"/>
        <v>0</v>
      </c>
      <c r="AB17" s="82"/>
      <c r="AC17" s="83"/>
      <c r="AD17" s="82"/>
    </row>
    <row r="18" spans="1:30" x14ac:dyDescent="0.25">
      <c r="A18" s="55" t="s">
        <v>45</v>
      </c>
      <c r="C18" s="75" t="str">
        <f>VLOOKUP(A18,'Authorized Rev Req'!B16:L110,11,FALSE)</f>
        <v>D.15-10-037; Advice 4453-E</v>
      </c>
      <c r="D18" s="86">
        <v>0</v>
      </c>
      <c r="E18" s="55" t="s">
        <v>27</v>
      </c>
      <c r="F18" s="59">
        <f t="shared" si="0"/>
        <v>0</v>
      </c>
      <c r="G18" s="59"/>
      <c r="H18" s="59"/>
      <c r="I18" s="59"/>
      <c r="J18" s="59"/>
      <c r="K18" s="59"/>
      <c r="L18" s="57" t="s">
        <v>208</v>
      </c>
      <c r="M18" s="78"/>
      <c r="N18" s="78"/>
      <c r="O18" s="79"/>
      <c r="P18" s="79"/>
      <c r="Q18" s="79"/>
      <c r="R18" s="79"/>
      <c r="U18" s="55" t="s">
        <v>172</v>
      </c>
      <c r="V18" s="78">
        <f t="shared" si="2"/>
        <v>402302</v>
      </c>
      <c r="W18" s="78">
        <f t="shared" si="2"/>
        <v>402302</v>
      </c>
      <c r="X18" s="79">
        <f t="shared" si="2"/>
        <v>402302</v>
      </c>
      <c r="Y18" s="79">
        <f t="shared" si="2"/>
        <v>402302</v>
      </c>
      <c r="Z18" s="79">
        <f t="shared" si="2"/>
        <v>402302</v>
      </c>
      <c r="AA18" s="79">
        <f t="shared" si="2"/>
        <v>402302</v>
      </c>
      <c r="AB18" s="82"/>
      <c r="AC18" s="83"/>
      <c r="AD18" s="82"/>
    </row>
    <row r="19" spans="1:30" x14ac:dyDescent="0.25">
      <c r="A19" s="55" t="s">
        <v>45</v>
      </c>
      <c r="C19" s="75" t="str">
        <f>VLOOKUP(A19,'Authorized Rev Req'!B17:L111,11,FALSE)</f>
        <v>D.15-10-037; Advice 4453-E</v>
      </c>
      <c r="D19" s="86">
        <f>'Authorized Rev Req'!J18</f>
        <v>142.58357694458402</v>
      </c>
      <c r="E19" s="55" t="s">
        <v>33</v>
      </c>
      <c r="F19" s="59">
        <f t="shared" si="0"/>
        <v>142.58357694458402</v>
      </c>
      <c r="G19" s="59"/>
      <c r="H19" s="59"/>
      <c r="I19" s="59"/>
      <c r="J19" s="59"/>
      <c r="K19" s="59"/>
      <c r="L19" s="57" t="s">
        <v>208</v>
      </c>
      <c r="M19" s="78"/>
      <c r="N19" s="78"/>
      <c r="O19" s="79"/>
      <c r="P19" s="79"/>
      <c r="Q19" s="79"/>
      <c r="R19" s="79"/>
      <c r="U19" s="87" t="s">
        <v>181</v>
      </c>
      <c r="V19" s="78">
        <f t="shared" si="2"/>
        <v>1414935.8489999999</v>
      </c>
      <c r="W19" s="78">
        <f t="shared" si="2"/>
        <v>1414935.8489999999</v>
      </c>
      <c r="X19" s="79">
        <f t="shared" si="2"/>
        <v>1414935.8489999999</v>
      </c>
      <c r="Y19" s="79">
        <f t="shared" si="2"/>
        <v>1414935.8489999999</v>
      </c>
      <c r="Z19" s="79">
        <f t="shared" si="2"/>
        <v>1414935.8489999999</v>
      </c>
      <c r="AA19" s="79">
        <f t="shared" si="2"/>
        <v>1414935.8489999999</v>
      </c>
      <c r="AB19" s="82"/>
      <c r="AD19" s="82"/>
    </row>
    <row r="20" spans="1:30" x14ac:dyDescent="0.25">
      <c r="A20" s="28" t="s">
        <v>49</v>
      </c>
      <c r="C20" s="75" t="str">
        <f>VLOOKUP(A20,'Authorized Rev Req'!B18:L112,11,FALSE)</f>
        <v>Advice 4764-E</v>
      </c>
      <c r="D20" s="86">
        <f>'Authorized Rev Req'!J19</f>
        <v>18398</v>
      </c>
      <c r="E20" s="55" t="s">
        <v>27</v>
      </c>
      <c r="F20" s="59">
        <f t="shared" si="0"/>
        <v>18398</v>
      </c>
      <c r="G20" s="59"/>
      <c r="H20" s="59"/>
      <c r="I20" s="59"/>
      <c r="J20" s="59"/>
      <c r="K20" s="59"/>
      <c r="L20" s="57" t="s">
        <v>208</v>
      </c>
      <c r="M20" s="78"/>
      <c r="N20" s="78"/>
      <c r="O20" s="79"/>
      <c r="P20" s="79"/>
      <c r="Q20" s="79"/>
      <c r="R20" s="79"/>
      <c r="U20" s="55" t="s">
        <v>185</v>
      </c>
      <c r="V20" s="78">
        <f t="shared" si="2"/>
        <v>-60174</v>
      </c>
      <c r="W20" s="78">
        <f t="shared" si="2"/>
        <v>-60174</v>
      </c>
      <c r="X20" s="79">
        <f t="shared" si="2"/>
        <v>-60174</v>
      </c>
      <c r="Y20" s="79">
        <f t="shared" si="2"/>
        <v>-60174</v>
      </c>
      <c r="Z20" s="79">
        <f t="shared" si="2"/>
        <v>-60174</v>
      </c>
      <c r="AA20" s="79">
        <f t="shared" si="2"/>
        <v>-60174</v>
      </c>
      <c r="AB20" s="82"/>
      <c r="AD20" s="82"/>
    </row>
    <row r="21" spans="1:30" x14ac:dyDescent="0.25">
      <c r="A21" s="28" t="s">
        <v>49</v>
      </c>
      <c r="C21" s="75" t="str">
        <f>VLOOKUP(A21,'Authorized Rev Req'!B19:L113,11,FALSE)</f>
        <v>Advice 4764-E</v>
      </c>
      <c r="D21" s="86">
        <f>'Authorized Rev Req'!J20</f>
        <v>119343.20661840618</v>
      </c>
      <c r="E21" s="55" t="s">
        <v>33</v>
      </c>
      <c r="F21" s="59">
        <f t="shared" si="0"/>
        <v>119343.20661840618</v>
      </c>
      <c r="G21" s="59"/>
      <c r="H21" s="59"/>
      <c r="I21" s="59"/>
      <c r="J21" s="59"/>
      <c r="K21" s="59"/>
      <c r="L21" s="57" t="s">
        <v>208</v>
      </c>
      <c r="M21" s="78"/>
      <c r="N21" s="78"/>
      <c r="O21" s="79"/>
      <c r="P21" s="79"/>
      <c r="Q21" s="79"/>
      <c r="R21" s="79"/>
      <c r="U21" s="55" t="s">
        <v>112</v>
      </c>
      <c r="V21" s="59">
        <f t="shared" si="2"/>
        <v>106244.28</v>
      </c>
      <c r="W21" s="59">
        <f t="shared" si="2"/>
        <v>106244.28</v>
      </c>
      <c r="X21" s="88">
        <f t="shared" si="2"/>
        <v>106244.28</v>
      </c>
      <c r="Y21" s="88">
        <f t="shared" si="2"/>
        <v>106244.28</v>
      </c>
      <c r="Z21" s="88">
        <f t="shared" si="2"/>
        <v>106244.28</v>
      </c>
      <c r="AA21" s="88">
        <f t="shared" si="2"/>
        <v>106244.28</v>
      </c>
      <c r="AB21" s="82"/>
      <c r="AD21" s="82"/>
    </row>
    <row r="22" spans="1:30" x14ac:dyDescent="0.25">
      <c r="A22" s="55" t="s">
        <v>48</v>
      </c>
      <c r="C22" s="75" t="str">
        <f>VLOOKUP(A22,'Authorized Rev Req'!B20:L114,11,FALSE)</f>
        <v>D.21-08-036</v>
      </c>
      <c r="D22" s="86">
        <f>'Authorized Rev Req'!J21</f>
        <v>-9738</v>
      </c>
      <c r="E22" s="77" t="s">
        <v>27</v>
      </c>
      <c r="F22" s="59">
        <f t="shared" si="0"/>
        <v>-9738</v>
      </c>
      <c r="G22" s="59"/>
      <c r="H22" s="59">
        <f t="shared" si="4"/>
        <v>0</v>
      </c>
      <c r="I22" s="59">
        <f t="shared" si="4"/>
        <v>0</v>
      </c>
      <c r="J22" s="59">
        <f t="shared" si="4"/>
        <v>0</v>
      </c>
      <c r="K22" s="59">
        <f t="shared" si="4"/>
        <v>0</v>
      </c>
      <c r="L22" s="55" t="s">
        <v>206</v>
      </c>
      <c r="M22" s="78"/>
      <c r="N22" s="78"/>
      <c r="O22" s="79"/>
      <c r="P22" s="79"/>
      <c r="Q22" s="79"/>
      <c r="R22" s="79"/>
      <c r="U22" s="55" t="s">
        <v>195</v>
      </c>
      <c r="V22" s="89">
        <f t="shared" si="2"/>
        <v>107475</v>
      </c>
      <c r="W22" s="89">
        <f t="shared" si="2"/>
        <v>107475</v>
      </c>
      <c r="X22" s="90">
        <f t="shared" si="2"/>
        <v>107475</v>
      </c>
      <c r="Y22" s="90">
        <f t="shared" si="2"/>
        <v>107475</v>
      </c>
      <c r="Z22" s="90">
        <f t="shared" si="2"/>
        <v>107475</v>
      </c>
      <c r="AA22" s="90">
        <f t="shared" si="2"/>
        <v>107475</v>
      </c>
      <c r="AD22" s="82"/>
    </row>
    <row r="23" spans="1:30" x14ac:dyDescent="0.25">
      <c r="A23" s="55" t="s">
        <v>48</v>
      </c>
      <c r="C23" s="75" t="str">
        <f>VLOOKUP(A23,'Authorized Rev Req'!B21:L115,11,FALSE)</f>
        <v>D.21-08-036</v>
      </c>
      <c r="D23" s="86">
        <f>'Authorized Rev Req'!J22</f>
        <v>-63095.202555466014</v>
      </c>
      <c r="E23" s="77" t="s">
        <v>33</v>
      </c>
      <c r="F23" s="59">
        <f t="shared" si="0"/>
        <v>-63095.202555466014</v>
      </c>
      <c r="G23" s="59"/>
      <c r="H23" s="59">
        <f t="shared" si="4"/>
        <v>0</v>
      </c>
      <c r="I23" s="59">
        <f t="shared" si="4"/>
        <v>0</v>
      </c>
      <c r="J23" s="59">
        <f t="shared" si="4"/>
        <v>0</v>
      </c>
      <c r="K23" s="59">
        <f t="shared" si="4"/>
        <v>0</v>
      </c>
      <c r="L23" s="55" t="s">
        <v>206</v>
      </c>
      <c r="M23" s="78"/>
      <c r="N23" s="78"/>
      <c r="O23" s="79"/>
      <c r="P23" s="79"/>
      <c r="Q23" s="79"/>
      <c r="R23" s="79"/>
      <c r="U23" s="60"/>
      <c r="V23" s="91">
        <f t="shared" ref="V23:AA23" si="5">SUM(V10:V22)</f>
        <v>17486230.458960798</v>
      </c>
      <c r="W23" s="91">
        <f t="shared" si="5"/>
        <v>16191364.041203851</v>
      </c>
      <c r="X23" s="91">
        <f t="shared" si="5"/>
        <v>15484008.097169189</v>
      </c>
      <c r="Y23" s="91">
        <f t="shared" si="5"/>
        <v>15142773.121882129</v>
      </c>
      <c r="Z23" s="91">
        <f t="shared" si="5"/>
        <v>15142774.121882129</v>
      </c>
      <c r="AA23" s="91">
        <f t="shared" si="5"/>
        <v>15142775.121882129</v>
      </c>
      <c r="AB23" s="56"/>
    </row>
    <row r="24" spans="1:30" x14ac:dyDescent="0.25">
      <c r="A24" s="55" t="s">
        <v>211</v>
      </c>
      <c r="C24" s="75" t="str">
        <f>$C$34</f>
        <v>D.22-12-012</v>
      </c>
      <c r="D24" s="86">
        <f>'Authorized Rev Req'!J23</f>
        <v>4995616</v>
      </c>
      <c r="E24" s="77" t="s">
        <v>27</v>
      </c>
      <c r="F24" s="59">
        <f t="shared" si="0"/>
        <v>4995616</v>
      </c>
      <c r="G24" s="59">
        <f t="shared" ref="G24:G34" si="6">F24</f>
        <v>4995616</v>
      </c>
      <c r="H24" s="59">
        <f t="shared" si="4"/>
        <v>4995616</v>
      </c>
      <c r="I24" s="59">
        <f t="shared" si="4"/>
        <v>4995616</v>
      </c>
      <c r="J24" s="59">
        <f t="shared" si="4"/>
        <v>4995616</v>
      </c>
      <c r="K24" s="59">
        <f t="shared" si="4"/>
        <v>4995616</v>
      </c>
      <c r="L24" s="55" t="s">
        <v>206</v>
      </c>
      <c r="M24" s="78"/>
      <c r="N24" s="78"/>
      <c r="O24" s="79"/>
      <c r="P24" s="79"/>
      <c r="Q24" s="79"/>
      <c r="R24" s="79"/>
      <c r="V24" s="56"/>
      <c r="W24" s="56"/>
      <c r="X24" s="56"/>
      <c r="Y24" s="56"/>
      <c r="Z24" s="56"/>
      <c r="AA24" s="56"/>
    </row>
    <row r="25" spans="1:30" x14ac:dyDescent="0.25">
      <c r="A25" s="55" t="s">
        <v>211</v>
      </c>
      <c r="C25" s="75" t="str">
        <f t="shared" ref="C25:C32" si="7">$C$34</f>
        <v>D.22-12-012</v>
      </c>
      <c r="D25" s="86">
        <f>'Authorized Rev Req'!J24</f>
        <v>288812</v>
      </c>
      <c r="E25" s="77" t="s">
        <v>31</v>
      </c>
      <c r="F25" s="59">
        <f t="shared" si="0"/>
        <v>288812</v>
      </c>
      <c r="G25" s="59">
        <f t="shared" si="6"/>
        <v>288812</v>
      </c>
      <c r="H25" s="59">
        <f t="shared" si="4"/>
        <v>288812</v>
      </c>
      <c r="I25" s="59">
        <f t="shared" si="4"/>
        <v>288812</v>
      </c>
      <c r="J25" s="59">
        <f t="shared" si="4"/>
        <v>288812</v>
      </c>
      <c r="K25" s="59">
        <f t="shared" si="4"/>
        <v>288812</v>
      </c>
      <c r="L25" s="55" t="s">
        <v>206</v>
      </c>
      <c r="M25" s="78"/>
      <c r="N25" s="78"/>
      <c r="O25" s="79"/>
      <c r="P25" s="79"/>
      <c r="Q25" s="79"/>
      <c r="R25" s="79"/>
    </row>
    <row r="26" spans="1:30" x14ac:dyDescent="0.25">
      <c r="A26" s="55" t="s">
        <v>212</v>
      </c>
      <c r="C26" s="75" t="str">
        <f t="shared" si="7"/>
        <v>D.22-12-012</v>
      </c>
      <c r="D26" s="86">
        <f>'Authorized Rev Req'!J25</f>
        <v>4417.1909486811319</v>
      </c>
      <c r="E26" s="77" t="s">
        <v>31</v>
      </c>
      <c r="F26" s="59">
        <f t="shared" si="0"/>
        <v>4417.1909486811319</v>
      </c>
      <c r="G26" s="59"/>
      <c r="H26" s="59">
        <f t="shared" si="4"/>
        <v>0</v>
      </c>
      <c r="I26" s="59">
        <f t="shared" si="4"/>
        <v>0</v>
      </c>
      <c r="J26" s="59">
        <f t="shared" si="4"/>
        <v>0</v>
      </c>
      <c r="K26" s="59">
        <f t="shared" si="4"/>
        <v>0</v>
      </c>
      <c r="L26" s="55" t="s">
        <v>206</v>
      </c>
      <c r="M26" s="78"/>
      <c r="N26" s="78"/>
      <c r="O26" s="79"/>
      <c r="P26" s="79"/>
      <c r="Q26" s="79"/>
      <c r="R26" s="79"/>
    </row>
    <row r="27" spans="1:30" x14ac:dyDescent="0.25">
      <c r="A27" s="55" t="s">
        <v>213</v>
      </c>
      <c r="C27" s="75" t="str">
        <f t="shared" si="7"/>
        <v>D.22-12-012</v>
      </c>
      <c r="D27" s="86">
        <f>'Authorized Rev Req'!J26</f>
        <v>-773198</v>
      </c>
      <c r="E27" s="77" t="s">
        <v>57</v>
      </c>
      <c r="F27" s="59">
        <f t="shared" si="0"/>
        <v>-773198</v>
      </c>
      <c r="G27" s="59">
        <f t="shared" si="6"/>
        <v>-773198</v>
      </c>
      <c r="H27" s="59">
        <f t="shared" si="4"/>
        <v>-773198</v>
      </c>
      <c r="I27" s="59">
        <f t="shared" si="4"/>
        <v>-773198</v>
      </c>
      <c r="J27" s="59">
        <f t="shared" si="4"/>
        <v>-773198</v>
      </c>
      <c r="K27" s="59">
        <f t="shared" si="4"/>
        <v>-773198</v>
      </c>
      <c r="L27" s="55" t="s">
        <v>206</v>
      </c>
      <c r="M27" s="78"/>
      <c r="N27" s="78"/>
      <c r="O27" s="79"/>
      <c r="P27" s="79"/>
      <c r="Q27" s="79"/>
      <c r="R27" s="79"/>
    </row>
    <row r="28" spans="1:30" x14ac:dyDescent="0.25">
      <c r="A28" s="55" t="s">
        <v>213</v>
      </c>
      <c r="C28" s="75" t="str">
        <f t="shared" si="7"/>
        <v>D.22-12-012</v>
      </c>
      <c r="D28" s="86">
        <f>'Authorized Rev Req'!J27</f>
        <v>4740</v>
      </c>
      <c r="E28" s="77" t="s">
        <v>58</v>
      </c>
      <c r="F28" s="59">
        <f t="shared" si="0"/>
        <v>4740</v>
      </c>
      <c r="G28" s="59">
        <f t="shared" si="6"/>
        <v>4740</v>
      </c>
      <c r="H28" s="59">
        <f t="shared" si="4"/>
        <v>4740</v>
      </c>
      <c r="I28" s="59">
        <f t="shared" si="4"/>
        <v>4740</v>
      </c>
      <c r="J28" s="59">
        <f t="shared" si="4"/>
        <v>4740</v>
      </c>
      <c r="K28" s="59">
        <f t="shared" si="4"/>
        <v>4740</v>
      </c>
      <c r="L28" s="55" t="s">
        <v>206</v>
      </c>
      <c r="M28" s="78"/>
      <c r="N28" s="78"/>
      <c r="O28" s="78"/>
      <c r="P28" s="78"/>
      <c r="Q28" s="78"/>
      <c r="R28" s="78"/>
      <c r="S28" s="78"/>
    </row>
    <row r="29" spans="1:30" x14ac:dyDescent="0.25">
      <c r="A29" s="55" t="s">
        <v>213</v>
      </c>
      <c r="C29" s="75" t="str">
        <f t="shared" si="7"/>
        <v>D.22-12-012</v>
      </c>
      <c r="D29" s="86">
        <f>'Authorized Rev Req'!J28</f>
        <v>-11473</v>
      </c>
      <c r="E29" s="77" t="s">
        <v>33</v>
      </c>
      <c r="F29" s="59">
        <f t="shared" si="0"/>
        <v>-11473</v>
      </c>
      <c r="G29" s="59">
        <f t="shared" si="6"/>
        <v>-11473</v>
      </c>
      <c r="H29" s="59">
        <f t="shared" si="4"/>
        <v>-11473</v>
      </c>
      <c r="I29" s="59">
        <f t="shared" si="4"/>
        <v>-11473</v>
      </c>
      <c r="J29" s="59">
        <f t="shared" si="4"/>
        <v>-11473</v>
      </c>
      <c r="K29" s="59">
        <f t="shared" si="4"/>
        <v>-11473</v>
      </c>
      <c r="L29" s="55" t="s">
        <v>206</v>
      </c>
      <c r="M29" s="78"/>
      <c r="N29" s="78"/>
      <c r="O29" s="78"/>
      <c r="P29" s="78"/>
      <c r="Q29" s="78"/>
      <c r="R29" s="78"/>
      <c r="S29" s="78"/>
    </row>
    <row r="30" spans="1:30" x14ac:dyDescent="0.25">
      <c r="A30" s="55" t="s">
        <v>213</v>
      </c>
      <c r="C30" s="75" t="str">
        <f t="shared" si="7"/>
        <v>D.22-12-012</v>
      </c>
      <c r="D30" s="86">
        <f>'Authorized Rev Req'!J29</f>
        <v>11161.497220758814</v>
      </c>
      <c r="E30" s="77" t="s">
        <v>59</v>
      </c>
      <c r="F30" s="59">
        <f t="shared" si="0"/>
        <v>11161.497220758814</v>
      </c>
      <c r="G30" s="59">
        <f t="shared" si="6"/>
        <v>11161.497220758814</v>
      </c>
      <c r="H30" s="59">
        <f t="shared" si="4"/>
        <v>11161.497220758814</v>
      </c>
      <c r="I30" s="59">
        <f t="shared" si="4"/>
        <v>11161.497220758814</v>
      </c>
      <c r="J30" s="59">
        <f t="shared" si="4"/>
        <v>11161.497220758814</v>
      </c>
      <c r="K30" s="59">
        <f t="shared" si="4"/>
        <v>11161.497220758814</v>
      </c>
      <c r="L30" s="55" t="s">
        <v>206</v>
      </c>
      <c r="M30" s="78"/>
      <c r="N30" s="78"/>
      <c r="O30" s="78"/>
      <c r="P30" s="78"/>
      <c r="Q30" s="78"/>
      <c r="R30" s="78"/>
      <c r="S30" s="78"/>
    </row>
    <row r="31" spans="1:30" x14ac:dyDescent="0.25">
      <c r="A31" s="55" t="s">
        <v>214</v>
      </c>
      <c r="C31" s="75" t="str">
        <f t="shared" si="7"/>
        <v>D.22-12-012</v>
      </c>
      <c r="D31" s="86">
        <f>'Authorized Rev Req'!J30</f>
        <v>-48062.222342045898</v>
      </c>
      <c r="E31" s="77" t="s">
        <v>59</v>
      </c>
      <c r="F31" s="59">
        <f t="shared" si="0"/>
        <v>-48062.222342045898</v>
      </c>
      <c r="G31" s="59"/>
      <c r="H31" s="59">
        <f t="shared" si="4"/>
        <v>0</v>
      </c>
      <c r="I31" s="59">
        <f t="shared" si="4"/>
        <v>0</v>
      </c>
      <c r="J31" s="59">
        <f t="shared" si="4"/>
        <v>0</v>
      </c>
      <c r="K31" s="59">
        <f t="shared" si="4"/>
        <v>0</v>
      </c>
      <c r="L31" s="55" t="s">
        <v>206</v>
      </c>
      <c r="M31" s="78"/>
      <c r="N31" s="78"/>
      <c r="O31" s="78"/>
      <c r="P31" s="78"/>
      <c r="Q31" s="78"/>
      <c r="R31" s="78"/>
      <c r="S31" s="78"/>
    </row>
    <row r="32" spans="1:30" x14ac:dyDescent="0.25">
      <c r="A32" s="55" t="s">
        <v>215</v>
      </c>
      <c r="C32" s="75" t="str">
        <f t="shared" si="7"/>
        <v>D.22-12-012</v>
      </c>
      <c r="D32" s="86">
        <f>'Authorized Rev Req'!J31</f>
        <v>1079567.0568080347</v>
      </c>
      <c r="E32" s="55" t="s">
        <v>27</v>
      </c>
      <c r="F32" s="59">
        <f t="shared" si="0"/>
        <v>1079567.0568080347</v>
      </c>
      <c r="G32" s="59"/>
      <c r="H32" s="59">
        <f>G32</f>
        <v>0</v>
      </c>
      <c r="I32" s="59">
        <f>H32</f>
        <v>0</v>
      </c>
      <c r="J32" s="59">
        <f t="shared" si="4"/>
        <v>0</v>
      </c>
      <c r="K32" s="59">
        <f t="shared" si="4"/>
        <v>0</v>
      </c>
      <c r="L32" s="55" t="s">
        <v>206</v>
      </c>
      <c r="M32" s="78"/>
      <c r="N32" s="78"/>
      <c r="O32" s="78"/>
      <c r="P32" s="78"/>
      <c r="Q32" s="78"/>
      <c r="R32" s="78"/>
      <c r="S32" s="78"/>
    </row>
    <row r="33" spans="1:19" x14ac:dyDescent="0.25">
      <c r="A33" s="55" t="s">
        <v>63</v>
      </c>
      <c r="C33" s="75" t="str">
        <f>VLOOKUP(A33,'Authorized Rev Req'!B31:L125,11,FALSE)</f>
        <v>D.23-04-012 / Advice 5036-E</v>
      </c>
      <c r="D33" s="86">
        <f>'Authorized Rev Req'!$J$32</f>
        <v>459077.86021180276</v>
      </c>
      <c r="E33" s="55" t="s">
        <v>27</v>
      </c>
      <c r="F33" s="59">
        <f t="shared" si="0"/>
        <v>459077.86021180276</v>
      </c>
      <c r="G33" s="59">
        <f>F33</f>
        <v>459077.86021180276</v>
      </c>
      <c r="H33" s="59"/>
      <c r="I33" s="59"/>
      <c r="J33" s="59"/>
      <c r="K33" s="59"/>
      <c r="L33" s="55" t="s">
        <v>208</v>
      </c>
      <c r="M33" s="78"/>
      <c r="N33" s="78"/>
      <c r="O33" s="78"/>
      <c r="P33" s="78"/>
      <c r="Q33" s="78"/>
      <c r="R33" s="78"/>
      <c r="S33" s="78"/>
    </row>
    <row r="34" spans="1:19" x14ac:dyDescent="0.25">
      <c r="A34" s="55" t="s">
        <v>65</v>
      </c>
      <c r="C34" s="75" t="str">
        <f>VLOOKUP(A34,'Authorized Rev Req'!B32:L126,11,FALSE)</f>
        <v>D.22-12-012</v>
      </c>
      <c r="D34" s="86">
        <f>'Authorized Rev Req'!J33</f>
        <v>2938.5027792411865</v>
      </c>
      <c r="E34" s="77" t="s">
        <v>59</v>
      </c>
      <c r="F34" s="59">
        <f t="shared" si="0"/>
        <v>2938.5027792411865</v>
      </c>
      <c r="G34" s="59">
        <f t="shared" si="6"/>
        <v>2938.5027792411865</v>
      </c>
      <c r="H34" s="59">
        <f t="shared" si="4"/>
        <v>2938.5027792411865</v>
      </c>
      <c r="I34" s="59">
        <f t="shared" si="4"/>
        <v>2938.5027792411865</v>
      </c>
      <c r="J34" s="59">
        <f t="shared" si="4"/>
        <v>2938.5027792411865</v>
      </c>
      <c r="K34" s="59">
        <f t="shared" si="4"/>
        <v>2938.5027792411865</v>
      </c>
      <c r="L34" s="55" t="s">
        <v>206</v>
      </c>
      <c r="M34" s="78"/>
      <c r="N34" s="78"/>
      <c r="O34" s="78"/>
      <c r="P34" s="78"/>
      <c r="Q34" s="78"/>
      <c r="R34" s="78"/>
      <c r="S34" s="78"/>
    </row>
    <row r="35" spans="1:19" x14ac:dyDescent="0.25">
      <c r="A35" s="1" t="s">
        <v>69</v>
      </c>
      <c r="C35" s="75" t="str">
        <f>VLOOKUP(A35,'Authorized Rev Req'!B33:L127,11,FALSE)</f>
        <v>D.22-10-004; Advice 4902-E</v>
      </c>
      <c r="D35" s="86">
        <f>'Authorized Rev Req'!J35</f>
        <v>-3742</v>
      </c>
      <c r="E35" s="1" t="s">
        <v>27</v>
      </c>
      <c r="F35" s="59">
        <f t="shared" si="0"/>
        <v>-3742</v>
      </c>
      <c r="G35" s="59"/>
      <c r="H35" s="59"/>
      <c r="I35" s="59"/>
      <c r="J35" s="59"/>
      <c r="K35" s="59"/>
      <c r="L35" s="55" t="s">
        <v>206</v>
      </c>
      <c r="M35" s="78"/>
      <c r="N35" s="78"/>
      <c r="O35" s="78"/>
      <c r="P35" s="78"/>
      <c r="Q35" s="78"/>
      <c r="R35" s="78"/>
      <c r="S35" s="78"/>
    </row>
    <row r="36" spans="1:19" x14ac:dyDescent="0.25">
      <c r="A36" s="1" t="s">
        <v>69</v>
      </c>
      <c r="C36" s="75" t="str">
        <f>VLOOKUP(A36,'Authorized Rev Req'!B34:L128,11,FALSE)</f>
        <v>D.22-10-004; Advice 4902-E</v>
      </c>
      <c r="D36" s="86">
        <f>'Authorized Rev Req'!J36</f>
        <v>22865.94670652083</v>
      </c>
      <c r="E36" s="1" t="s">
        <v>33</v>
      </c>
      <c r="F36" s="59">
        <f t="shared" si="0"/>
        <v>22865.94670652083</v>
      </c>
      <c r="G36" s="59"/>
      <c r="H36" s="59"/>
      <c r="I36" s="59"/>
      <c r="J36" s="59"/>
      <c r="K36" s="59"/>
      <c r="L36" s="55" t="s">
        <v>206</v>
      </c>
      <c r="M36" s="78"/>
      <c r="N36" s="78"/>
      <c r="O36" s="78"/>
      <c r="P36" s="78"/>
      <c r="Q36" s="78"/>
      <c r="R36" s="78"/>
      <c r="S36" s="78"/>
    </row>
    <row r="37" spans="1:19" x14ac:dyDescent="0.25">
      <c r="A37" s="1" t="s">
        <v>69</v>
      </c>
      <c r="C37" s="75" t="str">
        <f>VLOOKUP(A37,'Authorized Rev Req'!B35:L129,11,FALSE)</f>
        <v>D.22-10-004; Advice 4902-E</v>
      </c>
      <c r="D37" s="86">
        <f>'Authorized Rev Req'!J37</f>
        <v>12456.603754124375</v>
      </c>
      <c r="E37" s="26" t="s">
        <v>59</v>
      </c>
      <c r="F37" s="59">
        <f t="shared" si="0"/>
        <v>12456.603754124375</v>
      </c>
      <c r="G37" s="59"/>
      <c r="H37" s="59"/>
      <c r="I37" s="59"/>
      <c r="J37" s="59"/>
      <c r="K37" s="59"/>
      <c r="L37" s="55" t="s">
        <v>206</v>
      </c>
      <c r="M37" s="78"/>
      <c r="N37" s="78"/>
      <c r="O37" s="78"/>
      <c r="P37" s="78"/>
      <c r="Q37" s="78"/>
      <c r="R37" s="78"/>
      <c r="S37" s="78"/>
    </row>
    <row r="38" spans="1:19" x14ac:dyDescent="0.25">
      <c r="A38" s="55" t="s">
        <v>71</v>
      </c>
      <c r="C38" s="75" t="str">
        <f>VLOOKUP(A38,'Authorized Rev Req'!B36:L130,11,FALSE)</f>
        <v>D.15-10-037</v>
      </c>
      <c r="D38" s="86">
        <f>'Authorized Rev Req'!J38</f>
        <v>7542.5759767734726</v>
      </c>
      <c r="E38" s="55" t="s">
        <v>27</v>
      </c>
      <c r="F38" s="59">
        <f t="shared" si="0"/>
        <v>7542.5759767734726</v>
      </c>
      <c r="G38" s="59"/>
      <c r="H38" s="59"/>
      <c r="I38" s="59"/>
      <c r="J38" s="59"/>
      <c r="K38" s="59"/>
      <c r="L38" s="55" t="s">
        <v>206</v>
      </c>
      <c r="M38" s="78"/>
      <c r="N38" s="78"/>
      <c r="O38" s="78"/>
      <c r="P38" s="78"/>
      <c r="Q38" s="78"/>
      <c r="R38" s="78"/>
      <c r="S38" s="78"/>
    </row>
    <row r="39" spans="1:19" x14ac:dyDescent="0.25">
      <c r="A39" s="55" t="s">
        <v>71</v>
      </c>
      <c r="C39" s="75" t="str">
        <f>VLOOKUP(A39,'Authorized Rev Req'!B37:L131,11,FALSE)</f>
        <v>D.15-10-037</v>
      </c>
      <c r="D39" s="86">
        <f>'Authorized Rev Req'!J39</f>
        <v>-306980.69661499973</v>
      </c>
      <c r="E39" s="55" t="s">
        <v>33</v>
      </c>
      <c r="F39" s="59">
        <f t="shared" si="0"/>
        <v>-306980.69661499973</v>
      </c>
      <c r="G39" s="59"/>
      <c r="H39" s="59"/>
      <c r="I39" s="59"/>
      <c r="J39" s="59"/>
      <c r="K39" s="59"/>
      <c r="L39" s="55" t="s">
        <v>206</v>
      </c>
      <c r="M39" s="78"/>
      <c r="N39" s="78"/>
      <c r="O39" s="78"/>
      <c r="P39" s="78"/>
      <c r="Q39" s="78"/>
      <c r="R39" s="78"/>
      <c r="S39" s="78"/>
    </row>
    <row r="40" spans="1:19" x14ac:dyDescent="0.25">
      <c r="A40" s="55" t="s">
        <v>72</v>
      </c>
      <c r="C40" s="75" t="str">
        <f>VLOOKUP(A40,'Authorized Rev Req'!B38:L132,11,FALSE)</f>
        <v>D.15-10-037</v>
      </c>
      <c r="D40" s="86">
        <f>'Authorized Rev Req'!J40</f>
        <v>2770.5662737677217</v>
      </c>
      <c r="E40" s="77" t="s">
        <v>58</v>
      </c>
      <c r="F40" s="59">
        <f t="shared" si="0"/>
        <v>2770.5662737677217</v>
      </c>
      <c r="G40" s="59"/>
      <c r="H40" s="59"/>
      <c r="I40" s="59"/>
      <c r="J40" s="59"/>
      <c r="K40" s="59"/>
      <c r="L40" s="55" t="s">
        <v>206</v>
      </c>
      <c r="M40" s="78"/>
      <c r="N40" s="78"/>
      <c r="O40" s="78"/>
      <c r="P40" s="78"/>
      <c r="Q40" s="78"/>
      <c r="R40" s="78"/>
      <c r="S40" s="78"/>
    </row>
    <row r="41" spans="1:19" x14ac:dyDescent="0.25">
      <c r="A41" s="55" t="s">
        <v>74</v>
      </c>
      <c r="C41" s="75" t="str">
        <f>VLOOKUP(A41,'Authorized Rev Req'!B39:L133,11,FALSE)</f>
        <v>D.15-10-037</v>
      </c>
      <c r="D41" s="86">
        <f>'Authorized Rev Req'!J41</f>
        <v>-83502.675931202204</v>
      </c>
      <c r="E41" s="77" t="s">
        <v>59</v>
      </c>
      <c r="F41" s="59">
        <f t="shared" si="0"/>
        <v>-83502.675931202204</v>
      </c>
      <c r="G41" s="59"/>
      <c r="H41" s="59"/>
      <c r="I41" s="59"/>
      <c r="J41" s="59"/>
      <c r="K41" s="59"/>
      <c r="L41" s="55" t="s">
        <v>206</v>
      </c>
      <c r="M41" s="78"/>
      <c r="N41" s="78"/>
      <c r="O41" s="78"/>
      <c r="P41" s="78"/>
      <c r="Q41" s="78"/>
      <c r="R41" s="78"/>
      <c r="S41" s="78"/>
    </row>
    <row r="42" spans="1:19" x14ac:dyDescent="0.25">
      <c r="A42" s="55" t="s">
        <v>75</v>
      </c>
      <c r="C42" s="75" t="str">
        <f>VLOOKUP(A42,'Authorized Rev Req'!B40:L134,11,FALSE)</f>
        <v>D.15-10-037</v>
      </c>
      <c r="D42" s="86">
        <f>'Authorized Rev Req'!J42</f>
        <v>49633.640162163945</v>
      </c>
      <c r="E42" s="77" t="s">
        <v>59</v>
      </c>
      <c r="F42" s="59">
        <f t="shared" si="0"/>
        <v>49633.640162163945</v>
      </c>
      <c r="G42" s="59"/>
      <c r="H42" s="59"/>
      <c r="I42" s="59"/>
      <c r="J42" s="59"/>
      <c r="K42" s="59"/>
      <c r="L42" s="55" t="s">
        <v>206</v>
      </c>
      <c r="M42" s="78"/>
      <c r="N42" s="78"/>
      <c r="O42" s="78"/>
      <c r="P42" s="78"/>
      <c r="Q42" s="78"/>
      <c r="R42" s="78"/>
      <c r="S42" s="91"/>
    </row>
    <row r="43" spans="1:19" x14ac:dyDescent="0.25">
      <c r="A43" s="55" t="s">
        <v>79</v>
      </c>
      <c r="C43" s="75" t="str">
        <f>VLOOKUP(A43,'Authorized Rev Req'!B41:L135,11,FALSE)</f>
        <v>D.21-12-015</v>
      </c>
      <c r="D43" s="86">
        <f>'Authorized Rev Req'!J44</f>
        <v>0</v>
      </c>
      <c r="E43" s="87" t="s">
        <v>27</v>
      </c>
      <c r="F43" s="91">
        <f>D43</f>
        <v>0</v>
      </c>
      <c r="G43" s="91"/>
      <c r="H43" s="91">
        <f t="shared" ref="H43:K45" si="8">G43</f>
        <v>0</v>
      </c>
      <c r="I43" s="91">
        <f t="shared" si="8"/>
        <v>0</v>
      </c>
      <c r="J43" s="91">
        <f t="shared" si="8"/>
        <v>0</v>
      </c>
      <c r="K43" s="91">
        <f t="shared" si="8"/>
        <v>0</v>
      </c>
      <c r="L43" s="55" t="s">
        <v>208</v>
      </c>
      <c r="M43" s="78"/>
      <c r="N43" s="91"/>
      <c r="O43" s="91"/>
      <c r="P43" s="91"/>
      <c r="Q43" s="91"/>
      <c r="R43" s="91"/>
      <c r="S43" s="91"/>
    </row>
    <row r="44" spans="1:19" x14ac:dyDescent="0.25">
      <c r="A44" s="55" t="s">
        <v>79</v>
      </c>
      <c r="C44" s="75" t="str">
        <f>VLOOKUP(A44,'Authorized Rev Req'!B42:L136,11,FALSE)</f>
        <v>D.21-12-015</v>
      </c>
      <c r="D44" s="86">
        <f>'Authorized Rev Req'!J45</f>
        <v>1979.8996702526647</v>
      </c>
      <c r="E44" s="87" t="s">
        <v>33</v>
      </c>
      <c r="F44" s="91">
        <f>D44</f>
        <v>1979.8996702526647</v>
      </c>
      <c r="G44" s="91"/>
      <c r="H44" s="91">
        <f t="shared" si="8"/>
        <v>0</v>
      </c>
      <c r="I44" s="91">
        <f t="shared" si="8"/>
        <v>0</v>
      </c>
      <c r="J44" s="91">
        <f t="shared" si="8"/>
        <v>0</v>
      </c>
      <c r="K44" s="91">
        <f t="shared" si="8"/>
        <v>0</v>
      </c>
      <c r="L44" s="55" t="s">
        <v>208</v>
      </c>
      <c r="M44" s="78"/>
      <c r="N44" s="91"/>
      <c r="O44" s="91"/>
      <c r="P44" s="91"/>
      <c r="Q44" s="91"/>
      <c r="R44" s="91"/>
      <c r="S44" s="91"/>
    </row>
    <row r="45" spans="1:19" x14ac:dyDescent="0.25">
      <c r="A45" s="55" t="s">
        <v>79</v>
      </c>
      <c r="C45" s="75" t="str">
        <f>VLOOKUP(A45,'Authorized Rev Req'!B43:L137,11,FALSE)</f>
        <v>D.21-12-015</v>
      </c>
      <c r="D45" s="86">
        <f>'Authorized Rev Req'!J46</f>
        <v>10010.728669816845</v>
      </c>
      <c r="E45" s="87" t="s">
        <v>59</v>
      </c>
      <c r="F45" s="91">
        <f>D45</f>
        <v>10010.728669816845</v>
      </c>
      <c r="G45" s="91"/>
      <c r="H45" s="91">
        <f t="shared" si="8"/>
        <v>0</v>
      </c>
      <c r="I45" s="91">
        <f t="shared" si="8"/>
        <v>0</v>
      </c>
      <c r="J45" s="91">
        <f t="shared" si="8"/>
        <v>0</v>
      </c>
      <c r="K45" s="91">
        <f t="shared" si="8"/>
        <v>0</v>
      </c>
      <c r="L45" s="55" t="s">
        <v>208</v>
      </c>
      <c r="M45" s="78"/>
      <c r="N45" s="91"/>
      <c r="O45" s="91"/>
      <c r="P45" s="91"/>
      <c r="Q45" s="91"/>
      <c r="R45" s="91"/>
      <c r="S45" s="91"/>
    </row>
    <row r="46" spans="1:19" x14ac:dyDescent="0.25">
      <c r="A46" s="55" t="s">
        <v>82</v>
      </c>
      <c r="C46" s="75" t="str">
        <f>VLOOKUP(A46,'Authorized Rev Req'!B44:L138,11,FALSE)</f>
        <v>Resolution E-5183; Advice 4894-E, COC D.22-12-031; Advice 4933-E</v>
      </c>
      <c r="D46" s="79">
        <f>'Authorized Rev Req'!J47</f>
        <v>84963</v>
      </c>
      <c r="E46" s="87" t="s">
        <v>33</v>
      </c>
      <c r="F46" s="91">
        <f>D46</f>
        <v>84963</v>
      </c>
      <c r="G46" s="91">
        <v>188425</v>
      </c>
      <c r="H46" s="91">
        <v>188425</v>
      </c>
      <c r="I46" s="91">
        <v>188425</v>
      </c>
      <c r="J46" s="91">
        <v>188426</v>
      </c>
      <c r="K46" s="91">
        <v>188427</v>
      </c>
      <c r="L46" s="55" t="s">
        <v>208</v>
      </c>
      <c r="M46" s="78"/>
      <c r="N46" s="91"/>
      <c r="O46" s="91"/>
      <c r="P46" s="91"/>
      <c r="Q46" s="91"/>
      <c r="R46" s="91"/>
      <c r="S46" s="91"/>
    </row>
    <row r="47" spans="1:19" x14ac:dyDescent="0.25">
      <c r="A47" s="55" t="s">
        <v>87</v>
      </c>
      <c r="C47" s="75" t="str">
        <f>VLOOKUP(A47,'Authorized Rev Req'!B45:L139,11,FALSE)</f>
        <v>D.21-01-012; Advice 4658-E/E-A</v>
      </c>
      <c r="D47" s="86">
        <f>'Authorized Rev Req'!J49</f>
        <v>135161.69012109609</v>
      </c>
      <c r="E47" s="87" t="s">
        <v>33</v>
      </c>
      <c r="F47" s="91">
        <f>D47</f>
        <v>135161.69012109609</v>
      </c>
      <c r="G47" s="91">
        <f>F47</f>
        <v>135161.69012109609</v>
      </c>
      <c r="H47" s="59"/>
      <c r="I47" s="59"/>
      <c r="J47" s="59"/>
      <c r="K47" s="59"/>
      <c r="L47" s="55" t="s">
        <v>208</v>
      </c>
      <c r="M47" s="78"/>
      <c r="N47" s="91"/>
      <c r="O47" s="91"/>
      <c r="P47" s="91"/>
      <c r="Q47" s="91"/>
      <c r="R47" s="91"/>
      <c r="S47" s="91"/>
    </row>
    <row r="48" spans="1:19" x14ac:dyDescent="0.25">
      <c r="A48" s="55" t="s">
        <v>89</v>
      </c>
      <c r="C48" s="75" t="str">
        <f>VLOOKUP(A48,'Authorized Rev Req'!B46:L140,11,FALSE)</f>
        <v>D.22-06-032</v>
      </c>
      <c r="D48" s="86">
        <f>'Authorized Rev Req'!J50</f>
        <v>135415.57954872175</v>
      </c>
      <c r="E48" s="87" t="s">
        <v>33</v>
      </c>
      <c r="F48" s="91">
        <f t="shared" ref="F48:H48" si="9">$D$48</f>
        <v>135415.57954872175</v>
      </c>
      <c r="G48" s="91">
        <f t="shared" si="9"/>
        <v>135415.57954872175</v>
      </c>
      <c r="H48" s="91">
        <f t="shared" si="9"/>
        <v>135415.57954872175</v>
      </c>
      <c r="I48" s="91"/>
      <c r="J48" s="91"/>
      <c r="K48" s="91"/>
      <c r="L48" s="55"/>
      <c r="M48" s="78"/>
      <c r="N48" s="91"/>
      <c r="O48" s="91"/>
      <c r="P48" s="91"/>
      <c r="Q48" s="91"/>
      <c r="R48" s="91"/>
      <c r="S48" s="91"/>
    </row>
    <row r="49" spans="1:28" x14ac:dyDescent="0.25">
      <c r="A49" s="55" t="s">
        <v>91</v>
      </c>
      <c r="C49" s="75" t="str">
        <f>VLOOKUP(A49,'Authorized Rev Req'!B47:L141,11,FALSE)</f>
        <v>Advice 4807-E</v>
      </c>
      <c r="D49" s="86">
        <f>'Authorized Rev Req'!J51</f>
        <v>26556.155303815507</v>
      </c>
      <c r="E49" s="87" t="s">
        <v>33</v>
      </c>
      <c r="F49" s="91">
        <f>D49</f>
        <v>26556.155303815507</v>
      </c>
      <c r="G49" s="91"/>
      <c r="H49" s="59"/>
      <c r="I49" s="59"/>
      <c r="J49" s="59"/>
      <c r="K49" s="59"/>
      <c r="L49" s="55"/>
      <c r="M49" s="78"/>
      <c r="N49" s="91"/>
      <c r="O49" s="91"/>
      <c r="P49" s="91"/>
      <c r="Q49" s="91"/>
      <c r="R49" s="91"/>
      <c r="S49" s="91"/>
    </row>
    <row r="50" spans="1:28" x14ac:dyDescent="0.25">
      <c r="A50" s="55" t="s">
        <v>95</v>
      </c>
      <c r="C50" s="75" t="str">
        <f>VLOOKUP(A50,'Authorized Rev Req'!B48:L142,11,FALSE)</f>
        <v>D.15-10-037</v>
      </c>
      <c r="D50" s="86">
        <f>'Authorized Rev Req'!J53</f>
        <v>14300.599521956839</v>
      </c>
      <c r="E50" s="87" t="s">
        <v>33</v>
      </c>
      <c r="F50" s="91">
        <f>D50</f>
        <v>14300.599521956839</v>
      </c>
      <c r="G50" s="91">
        <f t="shared" ref="G50:K57" si="10">F50</f>
        <v>14300.599521956839</v>
      </c>
      <c r="H50" s="91">
        <f t="shared" si="10"/>
        <v>14300.599521956839</v>
      </c>
      <c r="I50" s="91">
        <f t="shared" si="10"/>
        <v>14300.599521956839</v>
      </c>
      <c r="J50" s="91">
        <f t="shared" si="10"/>
        <v>14300.599521956839</v>
      </c>
      <c r="K50" s="91">
        <f t="shared" si="10"/>
        <v>14300.599521956839</v>
      </c>
      <c r="L50" s="55" t="s">
        <v>208</v>
      </c>
      <c r="M50" s="78"/>
      <c r="N50" s="91"/>
      <c r="O50" s="91"/>
      <c r="P50" s="91"/>
      <c r="Q50" s="91"/>
      <c r="R50" s="91"/>
      <c r="S50" s="91"/>
    </row>
    <row r="51" spans="1:28" x14ac:dyDescent="0.25">
      <c r="A51" s="55" t="str">
        <f>'Authorized Rev Req'!$B$55</f>
        <v>WEMA 2</v>
      </c>
      <c r="C51" s="75" t="str">
        <f>VLOOKUP(A51,'Authorized Rev Req'!B49:L143,11,FALSE)</f>
        <v>D.23-05-033</v>
      </c>
      <c r="D51" s="86">
        <f>'Authorized Rev Req'!J55</f>
        <v>214140.32573293196</v>
      </c>
      <c r="E51" s="87" t="s">
        <v>33</v>
      </c>
      <c r="F51" s="91">
        <f>D51</f>
        <v>214140.32573293196</v>
      </c>
      <c r="G51" s="91">
        <f>F51</f>
        <v>214140.32573293196</v>
      </c>
      <c r="H51" s="91"/>
      <c r="I51" s="91"/>
      <c r="J51" s="91"/>
      <c r="K51" s="91"/>
      <c r="L51" s="55" t="s">
        <v>208</v>
      </c>
      <c r="M51" s="78"/>
      <c r="N51" s="91"/>
      <c r="O51" s="91"/>
      <c r="P51" s="91"/>
      <c r="Q51" s="91"/>
      <c r="R51" s="91"/>
      <c r="S51" s="91"/>
    </row>
    <row r="52" spans="1:28" x14ac:dyDescent="0.25">
      <c r="A52" s="28" t="s">
        <v>103</v>
      </c>
      <c r="C52" s="75" t="str">
        <f>VLOOKUP(A52,'Authorized Rev Req'!B50:L144,11,FALSE)</f>
        <v>D.22-06-002</v>
      </c>
      <c r="D52" s="86">
        <f>'Authorized Rev Req'!J57</f>
        <v>1460.8669493265006</v>
      </c>
      <c r="E52" s="87" t="s">
        <v>33</v>
      </c>
      <c r="F52" s="91">
        <f t="shared" ref="F52:F54" si="11">D52</f>
        <v>1460.8669493265006</v>
      </c>
      <c r="G52" s="91"/>
      <c r="H52" s="91"/>
      <c r="I52" s="91"/>
      <c r="J52" s="91"/>
      <c r="K52" s="91"/>
      <c r="L52" s="55" t="s">
        <v>208</v>
      </c>
      <c r="M52" s="78"/>
      <c r="N52" s="91"/>
      <c r="O52" s="91"/>
      <c r="P52" s="91"/>
      <c r="Q52" s="91"/>
      <c r="R52" s="91"/>
      <c r="S52" s="91"/>
    </row>
    <row r="53" spans="1:28" x14ac:dyDescent="0.25">
      <c r="A53" s="28" t="s">
        <v>105</v>
      </c>
      <c r="C53" s="75" t="str">
        <f>VLOOKUP(A53,'Authorized Rev Req'!B51:L145,11,FALSE)</f>
        <v>D.22-09-015; Advice 4876-E</v>
      </c>
      <c r="D53" s="86">
        <f>'Authorized Rev Req'!J58</f>
        <v>201345.19514348207</v>
      </c>
      <c r="E53" s="87" t="s">
        <v>33</v>
      </c>
      <c r="F53" s="91">
        <f t="shared" si="11"/>
        <v>201345.19514348207</v>
      </c>
      <c r="G53" s="91">
        <v>87075</v>
      </c>
      <c r="H53" s="91">
        <v>101989</v>
      </c>
      <c r="I53" s="91"/>
      <c r="J53" s="91"/>
      <c r="K53" s="91"/>
      <c r="L53" s="55" t="s">
        <v>208</v>
      </c>
      <c r="M53" s="78"/>
      <c r="N53" s="91"/>
      <c r="O53" s="91"/>
      <c r="P53" s="91"/>
      <c r="Q53" s="91"/>
      <c r="R53" s="91"/>
      <c r="S53" s="91"/>
    </row>
    <row r="54" spans="1:28" x14ac:dyDescent="0.25">
      <c r="A54" s="28" t="str">
        <f>'Authorized Rev Req'!$B$59</f>
        <v>CSRP Track 2</v>
      </c>
      <c r="C54" s="75" t="str">
        <f>VLOOKUP(A54,'Authorized Rev Req'!B52:L146,11,FALSE)</f>
        <v>D.23-03-019</v>
      </c>
      <c r="D54" s="86">
        <f>'Authorized Rev Req'!J59</f>
        <v>38155.50099652254</v>
      </c>
      <c r="E54" s="87" t="s">
        <v>33</v>
      </c>
      <c r="F54" s="91">
        <f t="shared" si="11"/>
        <v>38155.50099652254</v>
      </c>
      <c r="G54" s="91">
        <v>14298</v>
      </c>
      <c r="H54" s="91">
        <v>15008</v>
      </c>
      <c r="I54" s="91"/>
      <c r="J54" s="91"/>
      <c r="K54" s="91"/>
      <c r="L54" s="55" t="s">
        <v>208</v>
      </c>
      <c r="M54" s="78"/>
      <c r="N54" s="91"/>
      <c r="O54" s="91"/>
      <c r="P54" s="91"/>
      <c r="Q54" s="91"/>
      <c r="R54" s="91"/>
      <c r="S54" s="91"/>
    </row>
    <row r="55" spans="1:28" x14ac:dyDescent="0.25">
      <c r="A55" s="34" t="s">
        <v>110</v>
      </c>
      <c r="C55" s="75" t="str">
        <f>VLOOKUP(A55,'Authorized Rev Req'!B53:L147,11,FALSE)</f>
        <v>D.20-11-007; Advice 4416-E</v>
      </c>
      <c r="D55" s="86">
        <f>'Authorized Rev Req'!J60</f>
        <v>19256.772000000001</v>
      </c>
      <c r="E55" s="87" t="s">
        <v>112</v>
      </c>
      <c r="F55" s="91">
        <f>D55</f>
        <v>19256.772000000001</v>
      </c>
      <c r="G55" s="91">
        <f t="shared" si="10"/>
        <v>19256.772000000001</v>
      </c>
      <c r="H55" s="91">
        <f t="shared" si="10"/>
        <v>19256.772000000001</v>
      </c>
      <c r="I55" s="91">
        <f t="shared" si="10"/>
        <v>19256.772000000001</v>
      </c>
      <c r="J55" s="91">
        <f t="shared" si="10"/>
        <v>19256.772000000001</v>
      </c>
      <c r="K55" s="91">
        <f t="shared" si="10"/>
        <v>19256.772000000001</v>
      </c>
      <c r="L55" s="55" t="s">
        <v>208</v>
      </c>
      <c r="M55" s="78"/>
      <c r="N55" s="91"/>
      <c r="O55" s="91"/>
      <c r="P55" s="91"/>
      <c r="Q55" s="91"/>
      <c r="R55" s="91"/>
      <c r="S55" s="91"/>
    </row>
    <row r="56" spans="1:28" x14ac:dyDescent="0.25">
      <c r="A56" s="34" t="s">
        <v>113</v>
      </c>
      <c r="C56" s="75" t="str">
        <f>VLOOKUP(A56,'Authorized Rev Req'!B54:L148,11,FALSE)</f>
        <v>D.21-10-025; Advice 4717-E-A</v>
      </c>
      <c r="D56" s="86">
        <f>'Authorized Rev Req'!J61</f>
        <v>31732.126</v>
      </c>
      <c r="E56" s="87" t="s">
        <v>112</v>
      </c>
      <c r="F56" s="91">
        <f>D56</f>
        <v>31732.126</v>
      </c>
      <c r="G56" s="91">
        <f t="shared" si="10"/>
        <v>31732.126</v>
      </c>
      <c r="H56" s="91">
        <f t="shared" si="10"/>
        <v>31732.126</v>
      </c>
      <c r="I56" s="91">
        <f t="shared" si="10"/>
        <v>31732.126</v>
      </c>
      <c r="J56" s="91">
        <f t="shared" si="10"/>
        <v>31732.126</v>
      </c>
      <c r="K56" s="91">
        <f t="shared" si="10"/>
        <v>31732.126</v>
      </c>
      <c r="L56" s="55" t="s">
        <v>208</v>
      </c>
      <c r="M56" s="78"/>
      <c r="N56" s="91"/>
      <c r="O56" s="91"/>
      <c r="P56" s="91"/>
      <c r="Q56" s="91"/>
      <c r="R56" s="91"/>
      <c r="S56" s="91"/>
    </row>
    <row r="57" spans="1:28" x14ac:dyDescent="0.25">
      <c r="A57" s="34" t="str">
        <f>'Authorized Rev Req'!$B$62</f>
        <v>2021 GRC Tracks 1 and 3 Recovery Bonds FRC #3 (AB 1054)</v>
      </c>
      <c r="C57" s="75" t="str">
        <f>VLOOKUP(A57,'Authorized Rev Req'!B55:L149,11,FALSE)</f>
        <v>D.23-02-023 / Advice 5018-E</v>
      </c>
      <c r="D57" s="86">
        <f>'Authorized Rev Req'!J62</f>
        <v>55255.381999999998</v>
      </c>
      <c r="E57" s="87" t="s">
        <v>112</v>
      </c>
      <c r="F57" s="91">
        <f>D57</f>
        <v>55255.381999999998</v>
      </c>
      <c r="G57" s="91">
        <f t="shared" si="10"/>
        <v>55255.381999999998</v>
      </c>
      <c r="H57" s="91">
        <f t="shared" si="10"/>
        <v>55255.381999999998</v>
      </c>
      <c r="I57" s="91">
        <f t="shared" si="10"/>
        <v>55255.381999999998</v>
      </c>
      <c r="J57" s="91">
        <f t="shared" si="10"/>
        <v>55255.381999999998</v>
      </c>
      <c r="K57" s="91">
        <f t="shared" si="10"/>
        <v>55255.381999999998</v>
      </c>
      <c r="L57" s="55" t="s">
        <v>208</v>
      </c>
      <c r="M57" s="78"/>
      <c r="N57" s="91"/>
      <c r="O57" s="91"/>
      <c r="P57" s="91"/>
      <c r="Q57" s="91"/>
      <c r="R57" s="91"/>
      <c r="S57" s="91"/>
    </row>
    <row r="58" spans="1:28" x14ac:dyDescent="0.25">
      <c r="A58" s="55" t="s">
        <v>216</v>
      </c>
      <c r="C58" s="75"/>
      <c r="D58" s="86"/>
      <c r="F58" s="59"/>
      <c r="G58" s="59"/>
      <c r="H58" s="59"/>
      <c r="I58" s="59"/>
      <c r="J58" s="59"/>
      <c r="K58" s="59"/>
      <c r="L58" s="55"/>
      <c r="M58" s="78"/>
      <c r="N58" s="78"/>
      <c r="O58" s="78"/>
      <c r="P58" s="78"/>
      <c r="Q58" s="78"/>
      <c r="R58" s="78"/>
      <c r="S58" s="78"/>
    </row>
    <row r="59" spans="1:28" x14ac:dyDescent="0.25">
      <c r="A59" s="60" t="s">
        <v>119</v>
      </c>
      <c r="B59" s="60"/>
      <c r="C59" s="75"/>
      <c r="D59" s="86"/>
      <c r="F59" s="59"/>
      <c r="G59" s="59"/>
      <c r="H59" s="59"/>
      <c r="I59" s="59"/>
      <c r="J59" s="59"/>
      <c r="K59" s="59"/>
      <c r="L59" s="55"/>
      <c r="M59" s="78"/>
      <c r="N59" s="78"/>
      <c r="O59" s="78"/>
      <c r="P59" s="78"/>
      <c r="Q59" s="78"/>
      <c r="R59" s="78"/>
      <c r="S59" s="78"/>
      <c r="Z59" s="56"/>
      <c r="AA59" s="56"/>
      <c r="AB59" s="56"/>
    </row>
    <row r="60" spans="1:28" x14ac:dyDescent="0.25">
      <c r="A60" s="34" t="s">
        <v>121</v>
      </c>
      <c r="B60" s="34"/>
      <c r="C60" s="75" t="str">
        <f>VLOOKUP(A60,'Authorized Rev Req'!B58:L152,11,FALSE)</f>
        <v>D.17-12-003</v>
      </c>
      <c r="D60" s="85">
        <f>'Authorized Rev Req'!J66</f>
        <v>4649.4273155371566</v>
      </c>
      <c r="E60" s="34" t="s">
        <v>27</v>
      </c>
      <c r="F60" s="59">
        <f>D60</f>
        <v>4649.4273155371566</v>
      </c>
      <c r="G60" s="59">
        <f t="shared" ref="G60:K62" si="12">F60</f>
        <v>4649.4273155371566</v>
      </c>
      <c r="H60" s="59">
        <f t="shared" si="12"/>
        <v>4649.4273155371566</v>
      </c>
      <c r="I60" s="59">
        <f t="shared" si="12"/>
        <v>4649.4273155371566</v>
      </c>
      <c r="J60" s="59">
        <f t="shared" si="12"/>
        <v>4649.4273155371566</v>
      </c>
      <c r="K60" s="59">
        <f t="shared" si="12"/>
        <v>4649.4273155371566</v>
      </c>
      <c r="L60" s="34" t="s">
        <v>206</v>
      </c>
      <c r="M60" s="78"/>
      <c r="N60" s="78"/>
      <c r="O60" s="78"/>
      <c r="P60" s="78"/>
      <c r="Q60" s="78"/>
      <c r="R60" s="78"/>
      <c r="S60" s="78"/>
      <c r="Z60" s="56"/>
      <c r="AA60" s="56"/>
      <c r="AB60" s="56"/>
    </row>
    <row r="61" spans="1:28" x14ac:dyDescent="0.25">
      <c r="A61" s="34" t="s">
        <v>124</v>
      </c>
      <c r="B61" s="34"/>
      <c r="C61" s="75" t="str">
        <f>VLOOKUP(A61,'Authorized Rev Req'!B59:L153,11,FALSE)</f>
        <v>D.17-12-003</v>
      </c>
      <c r="D61" s="85">
        <f>'Authorized Rev Req'!J67</f>
        <v>23987.969550688693</v>
      </c>
      <c r="E61" s="84" t="s">
        <v>33</v>
      </c>
      <c r="F61" s="59">
        <f>D61</f>
        <v>23987.969550688693</v>
      </c>
      <c r="G61" s="59">
        <f t="shared" si="12"/>
        <v>23987.969550688693</v>
      </c>
      <c r="H61" s="59">
        <f t="shared" si="12"/>
        <v>23987.969550688693</v>
      </c>
      <c r="I61" s="59">
        <f t="shared" si="12"/>
        <v>23987.969550688693</v>
      </c>
      <c r="J61" s="59">
        <f t="shared" si="12"/>
        <v>23987.969550688693</v>
      </c>
      <c r="K61" s="59">
        <f t="shared" si="12"/>
        <v>23987.969550688693</v>
      </c>
      <c r="L61" s="34" t="s">
        <v>206</v>
      </c>
      <c r="M61" s="78"/>
      <c r="N61" s="78"/>
      <c r="O61" s="78"/>
      <c r="P61" s="78"/>
      <c r="Q61" s="78"/>
      <c r="R61" s="78"/>
      <c r="S61" s="78"/>
      <c r="Z61" s="56"/>
      <c r="AA61" s="56"/>
      <c r="AB61" s="56"/>
    </row>
    <row r="62" spans="1:28" x14ac:dyDescent="0.25">
      <c r="A62" s="34" t="s">
        <v>126</v>
      </c>
      <c r="C62" s="75" t="str">
        <f>VLOOKUP(A62,'Authorized Rev Req'!B60:L154,11,FALSE)</f>
        <v>D.18-05-041; Advice 4633-E-A</v>
      </c>
      <c r="D62" s="86">
        <f>'Authorized Rev Req'!J68</f>
        <v>415373.55387946073</v>
      </c>
      <c r="E62" s="55" t="s">
        <v>59</v>
      </c>
      <c r="F62" s="59">
        <f>D62</f>
        <v>415373.55387946073</v>
      </c>
      <c r="G62" s="59">
        <f t="shared" si="12"/>
        <v>415373.55387946073</v>
      </c>
      <c r="H62" s="59">
        <f t="shared" si="12"/>
        <v>415373.55387946073</v>
      </c>
      <c r="I62" s="59">
        <f t="shared" si="12"/>
        <v>415373.55387946073</v>
      </c>
      <c r="J62" s="59">
        <f t="shared" si="12"/>
        <v>415373.55387946073</v>
      </c>
      <c r="K62" s="59">
        <f t="shared" si="12"/>
        <v>415373.55387946073</v>
      </c>
      <c r="L62" s="55" t="s">
        <v>206</v>
      </c>
      <c r="M62" s="78"/>
      <c r="N62" s="78"/>
      <c r="O62" s="78"/>
      <c r="P62" s="78"/>
      <c r="Q62" s="78"/>
      <c r="R62" s="78"/>
      <c r="S62" s="78"/>
      <c r="Z62" s="56"/>
      <c r="AA62" s="56"/>
      <c r="AB62" s="56"/>
    </row>
    <row r="63" spans="1:28" x14ac:dyDescent="0.25">
      <c r="A63" s="34" t="s">
        <v>129</v>
      </c>
      <c r="C63" s="75" t="str">
        <f>VLOOKUP(A63,'Authorized Rev Req'!B61:L155,11,FALSE)</f>
        <v>D.21-12-011; Advice 4715-E</v>
      </c>
      <c r="D63" s="86">
        <f>'Authorized Rev Req'!J69</f>
        <v>47007.449397788943</v>
      </c>
      <c r="E63" s="55" t="s">
        <v>59</v>
      </c>
      <c r="F63" s="59">
        <f t="shared" ref="F63:F64" si="13">D63</f>
        <v>47007.449397788943</v>
      </c>
      <c r="G63" s="59"/>
      <c r="H63" s="59"/>
      <c r="I63" s="59"/>
      <c r="J63" s="59"/>
      <c r="K63" s="59"/>
      <c r="L63" s="55" t="s">
        <v>208</v>
      </c>
      <c r="M63" s="78"/>
      <c r="N63" s="78"/>
      <c r="O63" s="78"/>
      <c r="P63" s="78"/>
      <c r="Q63" s="78"/>
      <c r="R63" s="78"/>
      <c r="S63" s="78"/>
      <c r="Z63" s="56"/>
      <c r="AA63" s="56"/>
      <c r="AB63" s="56"/>
    </row>
    <row r="64" spans="1:28" x14ac:dyDescent="0.25">
      <c r="A64" s="1" t="s">
        <v>131</v>
      </c>
      <c r="C64" s="75" t="str">
        <f>VLOOKUP(A64,'Authorized Rev Req'!B62:L156,11,FALSE)</f>
        <v>D.22-04-044; Advice 4858-E</v>
      </c>
      <c r="D64" s="86">
        <f>'Authorized Rev Req'!J70</f>
        <v>14055.467526308497</v>
      </c>
      <c r="E64" s="55" t="s">
        <v>59</v>
      </c>
      <c r="F64" s="59">
        <f t="shared" si="13"/>
        <v>14055.467526308497</v>
      </c>
      <c r="G64" s="59"/>
      <c r="H64" s="59"/>
      <c r="I64" s="59"/>
      <c r="J64" s="59"/>
      <c r="K64" s="59"/>
      <c r="L64" s="55" t="s">
        <v>208</v>
      </c>
      <c r="M64" s="78"/>
      <c r="N64" s="78"/>
      <c r="O64" s="78"/>
      <c r="P64" s="78"/>
      <c r="Q64" s="78"/>
      <c r="R64" s="78"/>
      <c r="S64" s="78"/>
      <c r="Z64" s="56"/>
      <c r="AA64" s="56"/>
      <c r="AB64" s="56"/>
    </row>
    <row r="65" spans="1:28" x14ac:dyDescent="0.25">
      <c r="A65" s="1" t="s">
        <v>133</v>
      </c>
      <c r="C65" s="75" t="str">
        <f>VLOOKUP(A65,'Authorized Rev Req'!B63:L157,11,FALSE)</f>
        <v>D.22-04-044; Advice 4852-E</v>
      </c>
      <c r="D65" s="86">
        <f>'Authorized Rev Req'!J71</f>
        <v>5055.9235706145673</v>
      </c>
      <c r="E65" s="55" t="s">
        <v>59</v>
      </c>
      <c r="F65" s="59">
        <v>5056</v>
      </c>
      <c r="G65" s="59">
        <f>F65</f>
        <v>5056</v>
      </c>
      <c r="H65" s="59"/>
      <c r="I65" s="59"/>
      <c r="J65" s="59"/>
      <c r="K65" s="59"/>
      <c r="L65" s="55" t="s">
        <v>208</v>
      </c>
      <c r="M65" s="78"/>
      <c r="N65" s="78"/>
      <c r="O65" s="78"/>
      <c r="P65" s="78"/>
      <c r="Q65" s="78"/>
      <c r="R65" s="78"/>
      <c r="S65" s="78"/>
      <c r="Z65" s="56"/>
      <c r="AA65" s="56"/>
      <c r="AB65" s="56"/>
    </row>
    <row r="66" spans="1:28" x14ac:dyDescent="0.25">
      <c r="A66" s="1" t="s">
        <v>135</v>
      </c>
      <c r="C66" s="75" t="str">
        <f>VLOOKUP(A66,'Authorized Rev Req'!B64:L158,11,FALSE)</f>
        <v>D.21-08-006; Advice 4606-E</v>
      </c>
      <c r="D66" s="86">
        <f>'Authorized Rev Req'!J72</f>
        <v>549.40282464338043</v>
      </c>
      <c r="E66" s="55" t="s">
        <v>59</v>
      </c>
      <c r="F66" s="59">
        <f>D66</f>
        <v>549.40282464338043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5" t="s">
        <v>208</v>
      </c>
      <c r="M66" s="78"/>
      <c r="N66" s="78"/>
      <c r="O66" s="78"/>
      <c r="P66" s="78"/>
      <c r="Q66" s="78"/>
      <c r="R66" s="78"/>
      <c r="S66" s="78"/>
      <c r="Z66" s="56"/>
      <c r="AA66" s="56"/>
      <c r="AB66" s="56"/>
    </row>
    <row r="67" spans="1:28" x14ac:dyDescent="0.25">
      <c r="A67" s="1" t="s">
        <v>137</v>
      </c>
      <c r="B67" s="34"/>
      <c r="C67" s="75" t="str">
        <f>VLOOKUP(A67,'Authorized Rev Req'!B65:L159,11,FALSE)</f>
        <v>D.19-12-021</v>
      </c>
      <c r="D67" s="86">
        <f>'Authorized Rev Req'!J73</f>
        <v>6441</v>
      </c>
      <c r="E67" s="55" t="s">
        <v>59</v>
      </c>
      <c r="F67" s="59">
        <f>D67</f>
        <v>6441</v>
      </c>
      <c r="G67" s="59">
        <f>F67</f>
        <v>6441</v>
      </c>
      <c r="H67" s="59">
        <f>G67</f>
        <v>6441</v>
      </c>
      <c r="I67" s="59">
        <v>16103</v>
      </c>
      <c r="J67" s="59">
        <v>16103</v>
      </c>
      <c r="K67" s="59">
        <v>16103</v>
      </c>
      <c r="L67" s="34" t="s">
        <v>206</v>
      </c>
      <c r="M67" s="78"/>
      <c r="N67" s="78"/>
      <c r="O67" s="78"/>
      <c r="P67" s="78"/>
      <c r="Q67" s="78"/>
      <c r="R67" s="78"/>
      <c r="S67" s="78"/>
      <c r="Z67" s="56"/>
      <c r="AA67" s="56"/>
      <c r="AB67" s="56"/>
    </row>
    <row r="68" spans="1:28" x14ac:dyDescent="0.25">
      <c r="A68" s="34" t="s">
        <v>139</v>
      </c>
      <c r="C68" s="75" t="str">
        <f>VLOOKUP(A68,'Authorized Rev Req'!B66:L160,11,FALSE)</f>
        <v>Advice 4658-E/E-A</v>
      </c>
      <c r="D68" s="86">
        <f>'Authorized Rev Req'!J74</f>
        <v>25700.148339297579</v>
      </c>
      <c r="E68" s="87" t="s">
        <v>59</v>
      </c>
      <c r="F68" s="91">
        <f>D68</f>
        <v>25700.148339297579</v>
      </c>
      <c r="G68" s="91">
        <f t="shared" ref="G68" si="14">F68</f>
        <v>25700.148339297579</v>
      </c>
      <c r="H68" s="59"/>
      <c r="I68" s="59"/>
      <c r="J68" s="59"/>
      <c r="K68" s="59"/>
      <c r="L68" s="55" t="s">
        <v>208</v>
      </c>
      <c r="M68" s="78"/>
      <c r="N68" s="91"/>
      <c r="O68" s="91"/>
      <c r="P68" s="91"/>
      <c r="Q68" s="91"/>
      <c r="R68" s="91"/>
      <c r="S68" s="91"/>
    </row>
    <row r="69" spans="1:28" x14ac:dyDescent="0.25">
      <c r="A69" s="34" t="s">
        <v>144</v>
      </c>
      <c r="B69" s="34"/>
      <c r="C69" s="75" t="str">
        <f>VLOOKUP(A69,'Authorized Rev Req'!B67:L161,11,FALSE)</f>
        <v>D.21-01-004; Advice 4633-E-A</v>
      </c>
      <c r="D69" s="85">
        <f>'Authorized Rev Req'!J76</f>
        <v>75509.177006873026</v>
      </c>
      <c r="E69" s="34" t="s">
        <v>59</v>
      </c>
      <c r="F69" s="59">
        <f t="shared" ref="F69:F71" si="15">D69</f>
        <v>75509.177006873026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92" t="s">
        <v>208</v>
      </c>
      <c r="M69" s="78"/>
      <c r="N69" s="78"/>
      <c r="O69" s="78"/>
      <c r="P69" s="78"/>
      <c r="Q69" s="78"/>
      <c r="R69" s="78"/>
      <c r="S69" s="78"/>
      <c r="Z69" s="56"/>
      <c r="AA69" s="56"/>
      <c r="AB69" s="56"/>
    </row>
    <row r="70" spans="1:28" x14ac:dyDescent="0.25">
      <c r="A70" s="34" t="s">
        <v>148</v>
      </c>
      <c r="B70" s="34"/>
      <c r="C70" s="75" t="str">
        <f>VLOOKUP(A70,'Authorized Rev Req'!B68:L162,11,FALSE)</f>
        <v>D.16-01-023; D.18-12-006; Advice 4893-ED.20-08-045; Advice 4893-ED.19-11-017; Advice 4893-E, COC D.22-12-031; Advice 4933-E</v>
      </c>
      <c r="D70" s="85">
        <f>'Authorized Rev Req'!J77</f>
        <v>30254</v>
      </c>
      <c r="E70" s="84" t="s">
        <v>33</v>
      </c>
      <c r="F70" s="59">
        <f t="shared" si="15"/>
        <v>30254</v>
      </c>
      <c r="G70" s="59">
        <v>49959.440175314689</v>
      </c>
      <c r="H70" s="59">
        <v>73461.225349898887</v>
      </c>
      <c r="I70" s="59">
        <v>73461.225349898887</v>
      </c>
      <c r="J70" s="59">
        <v>73461.225349898887</v>
      </c>
      <c r="K70" s="59">
        <v>73461.225349898887</v>
      </c>
      <c r="L70" s="34" t="s">
        <v>206</v>
      </c>
      <c r="M70" s="78"/>
      <c r="N70" s="78"/>
      <c r="O70" s="78"/>
      <c r="P70" s="78"/>
      <c r="Q70" s="78"/>
      <c r="R70" s="78"/>
      <c r="S70" s="78"/>
      <c r="Z70" s="56"/>
      <c r="AA70" s="56"/>
      <c r="AB70" s="56"/>
    </row>
    <row r="71" spans="1:28" x14ac:dyDescent="0.25">
      <c r="A71" s="55" t="s">
        <v>151</v>
      </c>
      <c r="C71" s="75" t="str">
        <f>VLOOKUP(A71,'Authorized Rev Req'!B69:L163,11,FALSE)</f>
        <v>D.18-05-040; D.18-01-024; Advice 4893-E, COC D.22-12-031; Advice 4933-E</v>
      </c>
      <c r="D71" s="86">
        <f>'Authorized Rev Req'!J78</f>
        <v>15678</v>
      </c>
      <c r="E71" s="77" t="s">
        <v>33</v>
      </c>
      <c r="F71" s="59">
        <f t="shared" si="15"/>
        <v>15678</v>
      </c>
      <c r="G71" s="59">
        <v>58981.41254297553</v>
      </c>
      <c r="H71" s="59">
        <v>108079.75372974236</v>
      </c>
      <c r="I71" s="59">
        <v>108079.75372974236</v>
      </c>
      <c r="J71" s="59">
        <v>108079.75372974236</v>
      </c>
      <c r="K71" s="59">
        <v>108079.75372974236</v>
      </c>
      <c r="L71" s="55" t="s">
        <v>208</v>
      </c>
      <c r="M71" s="78"/>
      <c r="N71" s="57"/>
      <c r="O71" s="57"/>
      <c r="P71" s="57"/>
      <c r="Q71" s="57"/>
      <c r="R71" s="57"/>
      <c r="S71" s="91"/>
      <c r="Z71" s="56"/>
      <c r="AA71" s="56"/>
      <c r="AB71" s="56"/>
    </row>
    <row r="72" spans="1:28" x14ac:dyDescent="0.25">
      <c r="A72" s="55" t="s">
        <v>217</v>
      </c>
      <c r="C72" s="75" t="s">
        <v>218</v>
      </c>
      <c r="D72" s="86">
        <v>0</v>
      </c>
      <c r="E72" s="77" t="s">
        <v>33</v>
      </c>
      <c r="F72" s="59"/>
      <c r="G72" s="59"/>
      <c r="H72" s="59">
        <v>94440</v>
      </c>
      <c r="I72" s="59">
        <v>94440</v>
      </c>
      <c r="J72" s="59">
        <v>94440</v>
      </c>
      <c r="K72" s="59">
        <v>94440</v>
      </c>
      <c r="L72" s="55" t="s">
        <v>208</v>
      </c>
      <c r="M72" s="78"/>
      <c r="N72" s="57"/>
      <c r="O72" s="57"/>
      <c r="P72" s="57"/>
      <c r="Q72" s="57"/>
      <c r="R72" s="57"/>
      <c r="S72" s="91"/>
      <c r="Z72" s="56"/>
      <c r="AA72" s="56"/>
      <c r="AB72" s="56"/>
    </row>
    <row r="73" spans="1:28" x14ac:dyDescent="0.25">
      <c r="A73" s="55" t="s">
        <v>154</v>
      </c>
      <c r="C73" s="75" t="str">
        <f>VLOOKUP(A73,'Authorized Rev Req'!B71:L165,11,FALSE)</f>
        <v>D.21-06-015</v>
      </c>
      <c r="D73" s="91">
        <f>'Authorized Rev Req'!J79</f>
        <v>61811.100583554697</v>
      </c>
      <c r="E73" s="77" t="s">
        <v>59</v>
      </c>
      <c r="F73" s="59">
        <f>D73</f>
        <v>61811.100583554697</v>
      </c>
      <c r="G73" s="59">
        <v>91154.997000000003</v>
      </c>
      <c r="H73" s="59">
        <v>96372.294999999998</v>
      </c>
      <c r="I73" s="59">
        <v>74799.328999999998</v>
      </c>
      <c r="J73" s="59">
        <v>74799.328999999998</v>
      </c>
      <c r="K73" s="59">
        <v>74799.328999999998</v>
      </c>
      <c r="L73" s="55" t="s">
        <v>206</v>
      </c>
      <c r="M73" s="78"/>
      <c r="N73" s="78"/>
      <c r="O73" s="78"/>
      <c r="P73" s="78"/>
      <c r="Q73" s="78"/>
      <c r="R73" s="78"/>
      <c r="S73" s="78"/>
      <c r="Z73" s="56"/>
      <c r="AA73" s="56"/>
      <c r="AB73" s="56"/>
    </row>
    <row r="74" spans="1:28" x14ac:dyDescent="0.25">
      <c r="A74" s="93" t="s">
        <v>158</v>
      </c>
      <c r="C74" s="75" t="str">
        <f>VLOOKUP(A74,'Authorized Rev Req'!B72:L166,11,FALSE)</f>
        <v>D.21-06-015; Advice 4638-E</v>
      </c>
      <c r="D74" s="86">
        <f>'Authorized Rev Req'!J80</f>
        <v>10644.408805800966</v>
      </c>
      <c r="E74" s="55" t="s">
        <v>59</v>
      </c>
      <c r="F74" s="59">
        <f>D74</f>
        <v>10644.408805800966</v>
      </c>
      <c r="G74" s="59">
        <f>9003+1452</f>
        <v>10455</v>
      </c>
      <c r="H74" s="59">
        <f>9302+1678</f>
        <v>10980</v>
      </c>
      <c r="I74" s="59">
        <f>9276+1678</f>
        <v>10954</v>
      </c>
      <c r="J74" s="59">
        <f t="shared" ref="J74:K74" si="16">9276+1678</f>
        <v>10954</v>
      </c>
      <c r="K74" s="59">
        <f t="shared" si="16"/>
        <v>10954</v>
      </c>
      <c r="L74" s="55" t="s">
        <v>206</v>
      </c>
      <c r="M74" s="78"/>
      <c r="N74" s="91"/>
      <c r="O74" s="91"/>
      <c r="P74" s="91"/>
      <c r="Q74" s="91"/>
      <c r="R74" s="91"/>
      <c r="S74" s="94"/>
      <c r="Z74" s="56"/>
      <c r="AA74" s="56"/>
      <c r="AB74" s="56"/>
    </row>
    <row r="75" spans="1:28" x14ac:dyDescent="0.25">
      <c r="A75" s="93" t="s">
        <v>157</v>
      </c>
      <c r="C75" s="75"/>
      <c r="D75" s="86">
        <f>'Authorized Rev Req'!J81</f>
        <v>0</v>
      </c>
      <c r="E75" s="55" t="s">
        <v>59</v>
      </c>
      <c r="F75" s="59">
        <f>D75</f>
        <v>0</v>
      </c>
      <c r="G75" s="59">
        <f t="shared" ref="G75:K75" si="17">F75</f>
        <v>0</v>
      </c>
      <c r="H75" s="59">
        <f t="shared" si="17"/>
        <v>0</v>
      </c>
      <c r="I75" s="59">
        <f t="shared" si="17"/>
        <v>0</v>
      </c>
      <c r="J75" s="59">
        <f t="shared" si="17"/>
        <v>0</v>
      </c>
      <c r="K75" s="59">
        <f t="shared" si="17"/>
        <v>0</v>
      </c>
      <c r="L75" s="55" t="s">
        <v>206</v>
      </c>
      <c r="M75" s="78"/>
      <c r="N75" s="78"/>
      <c r="O75" s="78"/>
      <c r="P75" s="78"/>
      <c r="Q75" s="78"/>
      <c r="R75" s="78"/>
      <c r="S75" s="91"/>
      <c r="Z75" s="56"/>
      <c r="AA75" s="56"/>
      <c r="AB75" s="56"/>
    </row>
    <row r="76" spans="1:28" x14ac:dyDescent="0.25">
      <c r="A76" s="55" t="s">
        <v>159</v>
      </c>
      <c r="C76" s="75" t="str">
        <f>VLOOKUP(A76,'Authorized Rev Req'!B74:L168,11,FALSE)</f>
        <v>D.20-08-042; D.21-11-028</v>
      </c>
      <c r="D76" s="86">
        <f>'Authorized Rev Req'!J82</f>
        <v>76885.429738335733</v>
      </c>
      <c r="E76" s="55" t="s">
        <v>59</v>
      </c>
      <c r="F76" s="59">
        <f>D76</f>
        <v>76885.429738335733</v>
      </c>
      <c r="G76" s="59">
        <f>F76</f>
        <v>76885.429738335733</v>
      </c>
      <c r="H76" s="59">
        <f>G76</f>
        <v>76885.429738335733</v>
      </c>
      <c r="I76" s="59"/>
      <c r="J76" s="59"/>
      <c r="K76" s="59"/>
      <c r="L76" s="55" t="s">
        <v>206</v>
      </c>
      <c r="M76" s="78"/>
      <c r="N76" s="78"/>
      <c r="O76" s="78"/>
      <c r="P76" s="78"/>
      <c r="Q76" s="78"/>
      <c r="R76" s="78"/>
      <c r="S76" s="91"/>
      <c r="Z76" s="56"/>
      <c r="AA76" s="56"/>
      <c r="AB76" s="56"/>
    </row>
    <row r="77" spans="1:28" x14ac:dyDescent="0.25">
      <c r="A77" s="34" t="s">
        <v>161</v>
      </c>
      <c r="C77" s="75" t="str">
        <f>VLOOKUP(A77,'Authorized Rev Req'!B75:L169,11,FALSE)</f>
        <v>D.20-01-021, Advice 4169-E</v>
      </c>
      <c r="D77" s="86">
        <f>'Authorized Rev Req'!J83</f>
        <v>56626.343990883157</v>
      </c>
      <c r="E77" s="55" t="s">
        <v>59</v>
      </c>
      <c r="F77" s="59">
        <f>D77</f>
        <v>56626.343990883157</v>
      </c>
      <c r="G77" s="59">
        <f t="shared" ref="G77" si="18">F77</f>
        <v>56626.343990883157</v>
      </c>
      <c r="H77" s="59">
        <v>0</v>
      </c>
      <c r="I77" s="59">
        <v>0</v>
      </c>
      <c r="J77" s="59">
        <v>0</v>
      </c>
      <c r="K77" s="59">
        <v>0</v>
      </c>
      <c r="L77" s="55" t="s">
        <v>206</v>
      </c>
      <c r="M77" s="78"/>
      <c r="N77" s="57"/>
      <c r="O77" s="57"/>
      <c r="P77" s="57"/>
      <c r="Q77" s="57"/>
      <c r="R77" s="57"/>
      <c r="S77" s="91"/>
      <c r="Z77" s="56"/>
      <c r="AA77" s="56"/>
      <c r="AB77" s="56"/>
    </row>
    <row r="78" spans="1:28" x14ac:dyDescent="0.25">
      <c r="C78" s="75"/>
      <c r="D78" s="95"/>
      <c r="E78" s="87"/>
      <c r="F78" s="59"/>
      <c r="G78" s="59"/>
      <c r="H78" s="59"/>
      <c r="I78" s="59"/>
      <c r="J78" s="59"/>
      <c r="K78" s="59"/>
      <c r="L78" s="95"/>
      <c r="M78" s="78"/>
      <c r="N78" s="91"/>
      <c r="O78" s="91"/>
      <c r="P78" s="91"/>
      <c r="Q78" s="91"/>
      <c r="R78" s="91"/>
      <c r="S78" s="91"/>
    </row>
    <row r="79" spans="1:28" x14ac:dyDescent="0.25">
      <c r="A79" s="60" t="s">
        <v>168</v>
      </c>
      <c r="C79" s="75"/>
      <c r="D79" s="59"/>
      <c r="F79" s="59"/>
      <c r="G79" s="59"/>
      <c r="H79" s="59"/>
      <c r="I79" s="59"/>
      <c r="J79" s="59"/>
      <c r="K79" s="59"/>
      <c r="M79" s="78"/>
      <c r="N79" s="96"/>
      <c r="O79" s="96"/>
      <c r="P79" s="96"/>
      <c r="Q79" s="96"/>
      <c r="R79" s="96"/>
      <c r="S79" s="96"/>
    </row>
    <row r="80" spans="1:28" x14ac:dyDescent="0.25">
      <c r="A80" s="55" t="s">
        <v>173</v>
      </c>
      <c r="C80" s="75" t="str">
        <f>VLOOKUP(A80,'Authorized Rev Req'!B78:L172,11,FALSE)</f>
        <v>D.21-12-001; Advice 4690-E</v>
      </c>
      <c r="D80" s="59">
        <f>'Authorized Rev Req'!J90</f>
        <v>0</v>
      </c>
      <c r="E80" s="55" t="s">
        <v>172</v>
      </c>
      <c r="F80" s="59">
        <v>0</v>
      </c>
      <c r="G80" s="59"/>
      <c r="H80" s="59">
        <f t="shared" ref="H80:K85" si="19">G80</f>
        <v>0</v>
      </c>
      <c r="I80" s="59">
        <f t="shared" si="19"/>
        <v>0</v>
      </c>
      <c r="J80" s="59">
        <f t="shared" si="19"/>
        <v>0</v>
      </c>
      <c r="K80" s="59">
        <f t="shared" si="19"/>
        <v>0</v>
      </c>
      <c r="L80" s="55" t="s">
        <v>208</v>
      </c>
      <c r="M80" s="78"/>
      <c r="N80" s="96"/>
      <c r="O80" s="96"/>
      <c r="P80" s="96"/>
      <c r="Q80" s="96"/>
      <c r="R80" s="96"/>
      <c r="S80" s="96"/>
    </row>
    <row r="81" spans="1:27" x14ac:dyDescent="0.25">
      <c r="A81" s="34" t="s">
        <v>176</v>
      </c>
      <c r="C81" s="75" t="str">
        <f>VLOOKUP(A81,'Authorized Rev Req'!B79:L173,11,FALSE)</f>
        <v>D.22-12-007</v>
      </c>
      <c r="D81" s="59">
        <f>'Authorized Rev Req'!J91</f>
        <v>402302</v>
      </c>
      <c r="E81" s="55" t="s">
        <v>172</v>
      </c>
      <c r="F81" s="59">
        <f>$D$81</f>
        <v>402302</v>
      </c>
      <c r="G81" s="59">
        <f>$D$81</f>
        <v>402302</v>
      </c>
      <c r="H81" s="59">
        <f t="shared" si="19"/>
        <v>402302</v>
      </c>
      <c r="I81" s="59">
        <f t="shared" si="19"/>
        <v>402302</v>
      </c>
      <c r="J81" s="59">
        <f t="shared" si="19"/>
        <v>402302</v>
      </c>
      <c r="K81" s="59">
        <f t="shared" si="19"/>
        <v>402302</v>
      </c>
      <c r="L81" s="55" t="s">
        <v>206</v>
      </c>
      <c r="M81" s="78"/>
      <c r="N81" s="96"/>
      <c r="O81" s="96"/>
      <c r="P81" s="96"/>
      <c r="Q81" s="96"/>
      <c r="R81" s="96"/>
      <c r="S81" s="96"/>
    </row>
    <row r="82" spans="1:27" x14ac:dyDescent="0.25">
      <c r="A82" s="55" t="s">
        <v>175</v>
      </c>
      <c r="C82" s="75" t="str">
        <f>VLOOKUP(A82,'Authorized Rev Req'!B80:L174,11,FALSE)</f>
        <v>ER19-1553</v>
      </c>
      <c r="D82" s="59">
        <f>'Authorized Rev Req'!J92</f>
        <v>1414935.8489999999</v>
      </c>
      <c r="E82" s="87" t="s">
        <v>181</v>
      </c>
      <c r="F82" s="59">
        <f>D82</f>
        <v>1414935.8489999999</v>
      </c>
      <c r="G82" s="59">
        <f>F82</f>
        <v>1414935.8489999999</v>
      </c>
      <c r="H82" s="59">
        <f t="shared" si="19"/>
        <v>1414935.8489999999</v>
      </c>
      <c r="I82" s="59">
        <f t="shared" si="19"/>
        <v>1414935.8489999999</v>
      </c>
      <c r="J82" s="59">
        <f t="shared" si="19"/>
        <v>1414935.8489999999</v>
      </c>
      <c r="K82" s="59">
        <f t="shared" si="19"/>
        <v>1414935.8489999999</v>
      </c>
      <c r="L82" s="55" t="s">
        <v>206</v>
      </c>
      <c r="M82" s="78"/>
      <c r="N82" s="96"/>
      <c r="O82" s="96"/>
      <c r="P82" s="96"/>
      <c r="Q82" s="96"/>
      <c r="R82" s="96"/>
      <c r="S82" s="96"/>
      <c r="U82" s="91"/>
    </row>
    <row r="83" spans="1:27" ht="16.5" customHeight="1" x14ac:dyDescent="0.25">
      <c r="A83" s="55" t="s">
        <v>183</v>
      </c>
      <c r="C83" s="75" t="str">
        <f>VLOOKUP(A83,'Authorized Rev Req'!B81:L175,11,FALSE)</f>
        <v>ER23-232; ER23-297; Advice 4903-E</v>
      </c>
      <c r="D83" s="59">
        <f>'Authorized Rev Req'!J93</f>
        <v>-156456</v>
      </c>
      <c r="E83" s="55" t="s">
        <v>185</v>
      </c>
      <c r="F83" s="59">
        <f>D83</f>
        <v>-156456</v>
      </c>
      <c r="G83" s="59">
        <f t="shared" ref="G83:G85" si="20">F83</f>
        <v>-156456</v>
      </c>
      <c r="H83" s="59">
        <f t="shared" si="19"/>
        <v>-156456</v>
      </c>
      <c r="I83" s="59">
        <f t="shared" si="19"/>
        <v>-156456</v>
      </c>
      <c r="J83" s="59">
        <f t="shared" si="19"/>
        <v>-156456</v>
      </c>
      <c r="K83" s="59">
        <f t="shared" si="19"/>
        <v>-156456</v>
      </c>
      <c r="L83" s="55" t="s">
        <v>206</v>
      </c>
      <c r="M83" s="78"/>
      <c r="N83" s="97"/>
      <c r="O83" s="97"/>
      <c r="P83" s="97"/>
      <c r="Q83" s="97"/>
      <c r="R83" s="97"/>
      <c r="S83" s="97"/>
      <c r="U83" s="91"/>
    </row>
    <row r="84" spans="1:27" ht="16.5" customHeight="1" x14ac:dyDescent="0.25">
      <c r="A84" s="55" t="s">
        <v>188</v>
      </c>
      <c r="C84" s="75" t="str">
        <f>VLOOKUP(A84,'Authorized Rev Req'!B82:L176,11,FALSE)</f>
        <v>ER23-232; ER23-297; Advice 4903-E</v>
      </c>
      <c r="D84" s="59">
        <f>'Authorized Rev Req'!J94</f>
        <v>-2676</v>
      </c>
      <c r="E84" s="55" t="s">
        <v>185</v>
      </c>
      <c r="F84" s="59">
        <f>D84</f>
        <v>-2676</v>
      </c>
      <c r="G84" s="59">
        <f t="shared" si="20"/>
        <v>-2676</v>
      </c>
      <c r="H84" s="59">
        <f t="shared" si="19"/>
        <v>-2676</v>
      </c>
      <c r="I84" s="59">
        <f t="shared" si="19"/>
        <v>-2676</v>
      </c>
      <c r="J84" s="59">
        <f t="shared" si="19"/>
        <v>-2676</v>
      </c>
      <c r="K84" s="59">
        <f t="shared" si="19"/>
        <v>-2676</v>
      </c>
      <c r="L84" s="55" t="s">
        <v>206</v>
      </c>
      <c r="M84" s="78"/>
      <c r="N84" s="95"/>
      <c r="O84" s="95"/>
      <c r="P84" s="95"/>
      <c r="Q84" s="95"/>
      <c r="R84" s="95"/>
      <c r="S84" s="95"/>
    </row>
    <row r="85" spans="1:27" x14ac:dyDescent="0.25">
      <c r="A85" s="55" t="s">
        <v>191</v>
      </c>
      <c r="C85" s="75" t="str">
        <f>VLOOKUP(A85,'Authorized Rev Req'!B83:L177,11,FALSE)</f>
        <v>ER22-1499-000</v>
      </c>
      <c r="D85" s="59">
        <f>'Authorized Rev Req'!J95</f>
        <v>98958</v>
      </c>
      <c r="E85" s="55" t="s">
        <v>185</v>
      </c>
      <c r="F85" s="59">
        <f>D85</f>
        <v>98958</v>
      </c>
      <c r="G85" s="59">
        <f t="shared" si="20"/>
        <v>98958</v>
      </c>
      <c r="H85" s="59">
        <f t="shared" si="19"/>
        <v>98958</v>
      </c>
      <c r="I85" s="59">
        <f t="shared" si="19"/>
        <v>98958</v>
      </c>
      <c r="J85" s="59">
        <f t="shared" si="19"/>
        <v>98958</v>
      </c>
      <c r="K85" s="59">
        <f t="shared" si="19"/>
        <v>98958</v>
      </c>
      <c r="L85" s="55" t="s">
        <v>206</v>
      </c>
      <c r="M85" s="78"/>
    </row>
    <row r="86" spans="1:27" ht="15.75" thickBot="1" x14ac:dyDescent="0.3">
      <c r="A86" s="60" t="s">
        <v>190</v>
      </c>
      <c r="C86" s="75"/>
      <c r="D86" s="98">
        <f>SUM(D10:D85)</f>
        <v>17378755.382531408</v>
      </c>
      <c r="F86" s="98">
        <f>SUM(F10:F85)</f>
        <v>17378755.458960794</v>
      </c>
      <c r="G86" s="98">
        <f>SUM(G10:G85)</f>
        <v>16083889.041203847</v>
      </c>
      <c r="H86" s="98">
        <f>SUM(H10:H85)</f>
        <v>15376533.097169187</v>
      </c>
      <c r="I86" s="98">
        <f>SUM(I10:I85)</f>
        <v>15035298.121882129</v>
      </c>
      <c r="J86" s="98">
        <f t="shared" ref="J86:K86" si="21">SUM(J10:J85)</f>
        <v>15035299.121882129</v>
      </c>
      <c r="K86" s="98">
        <f t="shared" si="21"/>
        <v>15035300.121882129</v>
      </c>
      <c r="L86" s="55"/>
    </row>
    <row r="87" spans="1:27" ht="15.75" thickTop="1" x14ac:dyDescent="0.25">
      <c r="A87" s="55" t="s">
        <v>195</v>
      </c>
      <c r="D87" s="59">
        <f>'Authorized Rev Req'!J97</f>
        <v>107475</v>
      </c>
      <c r="E87" s="55" t="s">
        <v>195</v>
      </c>
      <c r="F87" s="59">
        <f>D87</f>
        <v>107475</v>
      </c>
      <c r="G87" s="59">
        <f t="shared" ref="G87:K87" si="22">F87</f>
        <v>107475</v>
      </c>
      <c r="H87" s="59">
        <f t="shared" si="22"/>
        <v>107475</v>
      </c>
      <c r="I87" s="59">
        <f t="shared" si="22"/>
        <v>107475</v>
      </c>
      <c r="J87" s="59">
        <f t="shared" si="22"/>
        <v>107475</v>
      </c>
      <c r="K87" s="59">
        <f t="shared" si="22"/>
        <v>107475</v>
      </c>
      <c r="L87" s="55"/>
    </row>
    <row r="88" spans="1:27" x14ac:dyDescent="0.25">
      <c r="D88" s="61">
        <f>SUM(D86:D87)</f>
        <v>17486230.382531408</v>
      </c>
      <c r="E88" s="55" t="s">
        <v>219</v>
      </c>
      <c r="F88" s="61">
        <f t="shared" ref="F88:K88" si="23">SUM(F86:F87)</f>
        <v>17486230.458960794</v>
      </c>
      <c r="G88" s="61">
        <f t="shared" si="23"/>
        <v>16191364.041203847</v>
      </c>
      <c r="H88" s="61">
        <f t="shared" si="23"/>
        <v>15484008.097169187</v>
      </c>
      <c r="I88" s="61">
        <f t="shared" si="23"/>
        <v>15142773.121882129</v>
      </c>
      <c r="J88" s="61">
        <f t="shared" si="23"/>
        <v>15142774.121882129</v>
      </c>
      <c r="K88" s="61">
        <f t="shared" si="23"/>
        <v>15142775.121882129</v>
      </c>
      <c r="T88" s="91"/>
    </row>
    <row r="89" spans="1:27" x14ac:dyDescent="0.25">
      <c r="D89" s="91">
        <f>D88-'Authorized Rev Req'!J98</f>
        <v>0</v>
      </c>
      <c r="F89" s="91"/>
      <c r="G89" s="99"/>
      <c r="H89" s="99"/>
      <c r="I89" s="99"/>
      <c r="J89" s="99"/>
      <c r="K89" s="99"/>
      <c r="T89" s="91"/>
    </row>
    <row r="90" spans="1:27" x14ac:dyDescent="0.25">
      <c r="U90" s="60" t="s">
        <v>220</v>
      </c>
      <c r="V90" s="60"/>
    </row>
    <row r="91" spans="1:27" ht="32.25" customHeight="1" x14ac:dyDescent="0.25">
      <c r="A91" s="100" t="s">
        <v>221</v>
      </c>
      <c r="B91" s="101"/>
      <c r="C91" s="101"/>
      <c r="D91" s="101"/>
      <c r="E91" s="102"/>
      <c r="F91" s="101"/>
      <c r="G91" s="103"/>
      <c r="H91" s="101"/>
      <c r="I91" s="101"/>
      <c r="J91" s="101"/>
      <c r="K91" s="101"/>
      <c r="L91" s="69"/>
      <c r="M91" s="69"/>
      <c r="N91" s="69"/>
      <c r="O91" s="69"/>
      <c r="P91" s="69"/>
      <c r="Q91" s="69"/>
      <c r="R91" s="69"/>
      <c r="S91" s="69"/>
      <c r="V91" s="74">
        <v>2023</v>
      </c>
      <c r="W91" s="74">
        <v>2024</v>
      </c>
      <c r="X91" s="74">
        <v>2025</v>
      </c>
      <c r="Y91" s="74">
        <v>2026</v>
      </c>
      <c r="Z91" s="74">
        <v>2027</v>
      </c>
      <c r="AA91" s="74">
        <v>2028</v>
      </c>
    </row>
    <row r="92" spans="1:27" ht="60" x14ac:dyDescent="0.25">
      <c r="A92" s="104" t="s">
        <v>18</v>
      </c>
      <c r="B92" s="104" t="s">
        <v>202</v>
      </c>
      <c r="C92" s="105" t="s">
        <v>222</v>
      </c>
      <c r="D92" s="105" t="s">
        <v>223</v>
      </c>
      <c r="E92" s="105" t="s">
        <v>224</v>
      </c>
      <c r="F92" s="69">
        <v>2023</v>
      </c>
      <c r="G92" s="69">
        <v>2024</v>
      </c>
      <c r="H92" s="69">
        <v>2025</v>
      </c>
      <c r="I92" s="69">
        <v>2026</v>
      </c>
      <c r="J92" s="69">
        <v>2027</v>
      </c>
      <c r="K92" s="69">
        <v>2028</v>
      </c>
      <c r="L92" s="105" t="s">
        <v>204</v>
      </c>
      <c r="M92" s="69">
        <v>2023</v>
      </c>
      <c r="N92" s="69">
        <v>2024</v>
      </c>
      <c r="O92" s="69">
        <v>2025</v>
      </c>
      <c r="P92" s="69">
        <v>2026</v>
      </c>
      <c r="Q92" s="69">
        <v>2027</v>
      </c>
      <c r="R92" s="69">
        <v>2028</v>
      </c>
      <c r="S92" s="106"/>
      <c r="T92" s="107"/>
      <c r="U92" s="55" t="s">
        <v>27</v>
      </c>
      <c r="V92" s="79">
        <f t="shared" ref="V92:V104" si="24">V10+SUMIFS(M$94:M$131,$S$94:$S$131,"Y",$E$94:$E$131,$U92)</f>
        <v>7277176.1294151889</v>
      </c>
      <c r="W92" s="79">
        <f t="shared" ref="W92:W104" si="25">W10+SUMIFS(N$94:N$131,$S$94:$S$131,"Y",$E$94:$E$131,$U92)</f>
        <v>5270704.5868206844</v>
      </c>
      <c r="X92" s="79">
        <f t="shared" ref="X92:X104" si="26">X10+SUMIFS(O$94:O$131,$S$94:$S$131,"Y",$E$94:$E$131,$U92)</f>
        <v>6124452.7834169157</v>
      </c>
      <c r="Y92" s="79">
        <f t="shared" ref="Y92:Y104" si="27">Y10+SUMIFS(P$94:P$131,$S$94:$S$131,"Y",$E$94:$E$131,$U92)</f>
        <v>5920213.7834169157</v>
      </c>
      <c r="Z92" s="79">
        <f t="shared" ref="Z92:Z104" si="28">Z10+SUMIFS(Q$94:Q$131,$S$94:$S$131,"Y",$E$94:$E$131,$U92)</f>
        <v>5917712.7834169157</v>
      </c>
      <c r="AA92" s="79">
        <f t="shared" ref="AA92:AA104" si="29">AA10+SUMIFS(R$94:R$131,$S$94:$S$131,"Y",$E$94:$E$131,$U92)</f>
        <v>5924723.7834169157</v>
      </c>
    </row>
    <row r="93" spans="1:27" x14ac:dyDescent="0.25">
      <c r="A93" s="60" t="s">
        <v>23</v>
      </c>
      <c r="C93" s="87"/>
      <c r="D93" s="87"/>
      <c r="E93" s="87"/>
      <c r="L93" s="55"/>
      <c r="S93" s="72" t="s">
        <v>225</v>
      </c>
      <c r="U93" s="55" t="s">
        <v>31</v>
      </c>
      <c r="V93" s="78">
        <f t="shared" si="24"/>
        <v>357257.58570791368</v>
      </c>
      <c r="W93" s="78">
        <f t="shared" si="25"/>
        <v>412215.58128694282</v>
      </c>
      <c r="X93" s="79">
        <f t="shared" si="26"/>
        <v>431948.77223562397</v>
      </c>
      <c r="Y93" s="79">
        <f t="shared" si="27"/>
        <v>417970.77223562397</v>
      </c>
      <c r="Z93" s="79">
        <f t="shared" si="28"/>
        <v>419046.77223562397</v>
      </c>
      <c r="AA93" s="79">
        <f t="shared" si="29"/>
        <v>419211.77223562397</v>
      </c>
    </row>
    <row r="94" spans="1:27" x14ac:dyDescent="0.25">
      <c r="A94" s="55" t="s">
        <v>226</v>
      </c>
      <c r="B94" s="55" t="s">
        <v>227</v>
      </c>
      <c r="C94" s="55" t="s">
        <v>228</v>
      </c>
      <c r="D94" s="59">
        <f>G94</f>
        <v>707817</v>
      </c>
      <c r="E94" s="77" t="s">
        <v>27</v>
      </c>
      <c r="F94" s="59">
        <v>0</v>
      </c>
      <c r="G94" s="59">
        <v>707817</v>
      </c>
      <c r="H94" s="59">
        <f t="shared" ref="H94:K96" si="30">G94</f>
        <v>707817</v>
      </c>
      <c r="I94" s="59">
        <f t="shared" si="30"/>
        <v>707817</v>
      </c>
      <c r="J94" s="59">
        <f t="shared" si="30"/>
        <v>707817</v>
      </c>
      <c r="K94" s="59">
        <f t="shared" si="30"/>
        <v>707817</v>
      </c>
      <c r="L94" s="55" t="s">
        <v>206</v>
      </c>
      <c r="M94" s="91">
        <f t="shared" ref="M94:R111" si="31">F94</f>
        <v>0</v>
      </c>
      <c r="N94" s="91">
        <f t="shared" ref="N94:R96" si="32">G94-G10</f>
        <v>-21553</v>
      </c>
      <c r="O94" s="91">
        <f t="shared" si="32"/>
        <v>-21553</v>
      </c>
      <c r="P94" s="91">
        <f t="shared" si="32"/>
        <v>-21553</v>
      </c>
      <c r="Q94" s="91">
        <f t="shared" si="32"/>
        <v>-21553</v>
      </c>
      <c r="R94" s="91">
        <f t="shared" si="32"/>
        <v>-21553</v>
      </c>
      <c r="S94" s="94" t="str">
        <f>VLOOKUP('Incremental Rev Req'!A94,[17]Summary!$B$8:$D$34,3,FALSE)</f>
        <v>Y</v>
      </c>
      <c r="U94" s="55" t="s">
        <v>33</v>
      </c>
      <c r="V94" s="108">
        <f t="shared" si="24"/>
        <v>7896405.4921581205</v>
      </c>
      <c r="W94" s="108">
        <f t="shared" si="25"/>
        <v>9420636.5857272316</v>
      </c>
      <c r="X94" s="79">
        <f t="shared" si="26"/>
        <v>10306725.526861897</v>
      </c>
      <c r="Y94" s="79">
        <f t="shared" si="27"/>
        <v>8819261.1069516167</v>
      </c>
      <c r="Z94" s="79">
        <f t="shared" si="28"/>
        <v>8954179.4507569056</v>
      </c>
      <c r="AA94" s="79">
        <f t="shared" si="29"/>
        <v>8819358.7479410693</v>
      </c>
    </row>
    <row r="95" spans="1:27" x14ac:dyDescent="0.25">
      <c r="A95" s="55" t="s">
        <v>226</v>
      </c>
      <c r="B95" s="55" t="s">
        <v>227</v>
      </c>
      <c r="C95" s="55" t="s">
        <v>228</v>
      </c>
      <c r="D95" s="59">
        <f>G95</f>
        <v>59267</v>
      </c>
      <c r="E95" s="77" t="s">
        <v>31</v>
      </c>
      <c r="F95" s="59">
        <v>0</v>
      </c>
      <c r="G95" s="59">
        <v>59267</v>
      </c>
      <c r="H95" s="59">
        <f t="shared" si="30"/>
        <v>59267</v>
      </c>
      <c r="I95" s="59">
        <f t="shared" si="30"/>
        <v>59267</v>
      </c>
      <c r="J95" s="59">
        <f t="shared" si="30"/>
        <v>59267</v>
      </c>
      <c r="K95" s="59">
        <f t="shared" si="30"/>
        <v>59267</v>
      </c>
      <c r="L95" s="55" t="s">
        <v>206</v>
      </c>
      <c r="M95" s="91">
        <f t="shared" si="31"/>
        <v>0</v>
      </c>
      <c r="N95" s="91">
        <f t="shared" si="32"/>
        <v>-2548</v>
      </c>
      <c r="O95" s="91">
        <f t="shared" si="32"/>
        <v>-2548</v>
      </c>
      <c r="P95" s="91">
        <f t="shared" si="32"/>
        <v>-2548</v>
      </c>
      <c r="Q95" s="91">
        <f t="shared" si="32"/>
        <v>-2548</v>
      </c>
      <c r="R95" s="91">
        <f t="shared" si="32"/>
        <v>-2548</v>
      </c>
      <c r="S95" s="94" t="str">
        <f>VLOOKUP('Incremental Rev Req'!A95,[17]Summary!$B$8:$D$34,3,FALSE)</f>
        <v>Y</v>
      </c>
      <c r="U95" s="55" t="s">
        <v>57</v>
      </c>
      <c r="V95" s="108">
        <f t="shared" si="24"/>
        <v>-773198</v>
      </c>
      <c r="W95" s="108">
        <f t="shared" si="25"/>
        <v>-664126.44799999997</v>
      </c>
      <c r="X95" s="79">
        <f t="shared" si="26"/>
        <v>-664126.44799999997</v>
      </c>
      <c r="Y95" s="79">
        <f t="shared" si="27"/>
        <v>-664126.44799999997</v>
      </c>
      <c r="Z95" s="79">
        <f t="shared" si="28"/>
        <v>-664126.44799999997</v>
      </c>
      <c r="AA95" s="79">
        <f t="shared" si="29"/>
        <v>-664126.44799999997</v>
      </c>
    </row>
    <row r="96" spans="1:27" x14ac:dyDescent="0.25">
      <c r="A96" s="55" t="s">
        <v>226</v>
      </c>
      <c r="B96" s="55" t="s">
        <v>227</v>
      </c>
      <c r="C96" s="55" t="s">
        <v>228</v>
      </c>
      <c r="D96" s="59">
        <f>G96</f>
        <v>7604253</v>
      </c>
      <c r="E96" s="55" t="s">
        <v>33</v>
      </c>
      <c r="F96" s="59">
        <v>0</v>
      </c>
      <c r="G96" s="59">
        <v>7604253</v>
      </c>
      <c r="H96" s="59">
        <f t="shared" si="30"/>
        <v>7604253</v>
      </c>
      <c r="I96" s="59">
        <f t="shared" si="30"/>
        <v>7604253</v>
      </c>
      <c r="J96" s="59">
        <f t="shared" si="30"/>
        <v>7604253</v>
      </c>
      <c r="K96" s="59">
        <f t="shared" si="30"/>
        <v>7604253</v>
      </c>
      <c r="L96" s="55" t="s">
        <v>206</v>
      </c>
      <c r="M96" s="91">
        <f t="shared" si="31"/>
        <v>0</v>
      </c>
      <c r="N96" s="91">
        <f t="shared" si="32"/>
        <v>762330</v>
      </c>
      <c r="O96" s="91">
        <f t="shared" si="32"/>
        <v>762330</v>
      </c>
      <c r="P96" s="91">
        <f t="shared" si="32"/>
        <v>762330</v>
      </c>
      <c r="Q96" s="91">
        <f t="shared" si="32"/>
        <v>762330</v>
      </c>
      <c r="R96" s="91">
        <f t="shared" si="32"/>
        <v>762330</v>
      </c>
      <c r="S96" s="94" t="str">
        <f>VLOOKUP('Incremental Rev Req'!A96,[17]Summary!$B$8:$D$34,3,FALSE)</f>
        <v>Y</v>
      </c>
      <c r="U96" s="55" t="s">
        <v>209</v>
      </c>
      <c r="V96" s="108">
        <f t="shared" si="24"/>
        <v>0</v>
      </c>
      <c r="W96" s="108">
        <f t="shared" si="25"/>
        <v>1687.1815192340632</v>
      </c>
      <c r="X96" s="79">
        <f t="shared" si="26"/>
        <v>1687.1815192340632</v>
      </c>
      <c r="Y96" s="79">
        <f t="shared" si="27"/>
        <v>1687.1815192340632</v>
      </c>
      <c r="Z96" s="79">
        <f t="shared" si="28"/>
        <v>1687.1815192340632</v>
      </c>
      <c r="AA96" s="79">
        <f t="shared" si="29"/>
        <v>1687.1815192340632</v>
      </c>
    </row>
    <row r="97" spans="1:30" x14ac:dyDescent="0.25">
      <c r="A97" s="55" t="s">
        <v>229</v>
      </c>
      <c r="B97" s="55" t="s">
        <v>230</v>
      </c>
      <c r="C97" s="55" t="s">
        <v>228</v>
      </c>
      <c r="D97" s="59">
        <f>H97</f>
        <v>941076</v>
      </c>
      <c r="E97" s="77" t="s">
        <v>27</v>
      </c>
      <c r="F97" s="59">
        <v>0</v>
      </c>
      <c r="G97" s="59">
        <v>0</v>
      </c>
      <c r="H97" s="59">
        <v>941076</v>
      </c>
      <c r="I97" s="59">
        <v>970096</v>
      </c>
      <c r="J97" s="59">
        <v>996615</v>
      </c>
      <c r="K97" s="59">
        <v>1030150</v>
      </c>
      <c r="L97" s="55" t="s">
        <v>206</v>
      </c>
      <c r="M97" s="91">
        <f t="shared" si="31"/>
        <v>0</v>
      </c>
      <c r="N97" s="91">
        <f>G97-G13</f>
        <v>0</v>
      </c>
      <c r="O97" s="91">
        <f>H97-H94</f>
        <v>233259</v>
      </c>
      <c r="P97" s="91">
        <f>I97-H97</f>
        <v>29020</v>
      </c>
      <c r="Q97" s="91">
        <f t="shared" ref="Q97:R99" si="33">J97-I97</f>
        <v>26519</v>
      </c>
      <c r="R97" s="91">
        <f t="shared" si="33"/>
        <v>33535</v>
      </c>
      <c r="S97" s="94" t="str">
        <f>VLOOKUP('Incremental Rev Req'!A97,[17]Summary!$B$8:$D$34,3,FALSE)</f>
        <v>Y</v>
      </c>
      <c r="U97" s="55" t="s">
        <v>58</v>
      </c>
      <c r="V97" s="108">
        <f t="shared" si="24"/>
        <v>7510.5662737677212</v>
      </c>
      <c r="W97" s="108">
        <f t="shared" si="25"/>
        <v>4964.7719126689735</v>
      </c>
      <c r="X97" s="79">
        <f t="shared" si="26"/>
        <v>4964.7719126689735</v>
      </c>
      <c r="Y97" s="79">
        <f t="shared" si="27"/>
        <v>4964.7719126689735</v>
      </c>
      <c r="Z97" s="79">
        <f t="shared" si="28"/>
        <v>4964.7719126689735</v>
      </c>
      <c r="AA97" s="79">
        <f t="shared" si="29"/>
        <v>4964.7719126689735</v>
      </c>
    </row>
    <row r="98" spans="1:30" x14ac:dyDescent="0.25">
      <c r="A98" s="55" t="s">
        <v>229</v>
      </c>
      <c r="B98" s="55" t="s">
        <v>230</v>
      </c>
      <c r="C98" s="55" t="s">
        <v>228</v>
      </c>
      <c r="D98" s="59">
        <f t="shared" ref="D98:D99" si="34">H98</f>
        <v>74583</v>
      </c>
      <c r="E98" s="77" t="s">
        <v>31</v>
      </c>
      <c r="F98" s="59">
        <v>0</v>
      </c>
      <c r="G98" s="59">
        <v>0</v>
      </c>
      <c r="H98" s="59">
        <v>74583</v>
      </c>
      <c r="I98" s="59">
        <v>75921</v>
      </c>
      <c r="J98" s="59">
        <v>78335</v>
      </c>
      <c r="K98" s="59">
        <v>80914</v>
      </c>
      <c r="L98" s="55" t="s">
        <v>206</v>
      </c>
      <c r="M98" s="91">
        <f t="shared" si="31"/>
        <v>0</v>
      </c>
      <c r="N98" s="91">
        <f>G98-G14</f>
        <v>0</v>
      </c>
      <c r="O98" s="91">
        <f t="shared" ref="O98:O99" si="35">H98-H95</f>
        <v>15316</v>
      </c>
      <c r="P98" s="91">
        <f t="shared" ref="P98:P99" si="36">I98-H98</f>
        <v>1338</v>
      </c>
      <c r="Q98" s="91">
        <f t="shared" si="33"/>
        <v>2414</v>
      </c>
      <c r="R98" s="91">
        <f t="shared" si="33"/>
        <v>2579</v>
      </c>
      <c r="S98" s="94" t="str">
        <f>VLOOKUP('Incremental Rev Req'!A98,[17]Summary!$B$8:$D$34,3,FALSE)</f>
        <v>Y</v>
      </c>
      <c r="U98" s="55" t="s">
        <v>59</v>
      </c>
      <c r="V98" s="108">
        <f t="shared" si="24"/>
        <v>750295.55640580389</v>
      </c>
      <c r="W98" s="108">
        <f t="shared" si="25"/>
        <v>786513.31195080571</v>
      </c>
      <c r="X98" s="79">
        <f t="shared" si="26"/>
        <v>670532.39805782028</v>
      </c>
      <c r="Y98" s="79">
        <f t="shared" si="27"/>
        <v>580342.00231948448</v>
      </c>
      <c r="Z98" s="79">
        <f t="shared" si="28"/>
        <v>580342.00231948448</v>
      </c>
      <c r="AA98" s="79">
        <f t="shared" si="29"/>
        <v>127342.00231948448</v>
      </c>
    </row>
    <row r="99" spans="1:30" x14ac:dyDescent="0.25">
      <c r="A99" s="55" t="s">
        <v>229</v>
      </c>
      <c r="B99" s="55" t="s">
        <v>230</v>
      </c>
      <c r="C99" s="55" t="s">
        <v>228</v>
      </c>
      <c r="D99" s="59">
        <f t="shared" si="34"/>
        <v>9347666</v>
      </c>
      <c r="E99" s="55" t="s">
        <v>33</v>
      </c>
      <c r="F99" s="59">
        <v>0</v>
      </c>
      <c r="G99" s="59">
        <v>0</v>
      </c>
      <c r="H99" s="59">
        <f>9251013+96653</f>
        <v>9347666</v>
      </c>
      <c r="I99" s="59">
        <v>9839322</v>
      </c>
      <c r="J99" s="59">
        <v>10474022</v>
      </c>
      <c r="K99" s="59">
        <v>11142420</v>
      </c>
      <c r="L99" s="55" t="s">
        <v>206</v>
      </c>
      <c r="M99" s="91">
        <f t="shared" si="31"/>
        <v>0</v>
      </c>
      <c r="N99" s="91">
        <f>G99-G15</f>
        <v>0</v>
      </c>
      <c r="O99" s="91">
        <f t="shared" si="35"/>
        <v>1743413</v>
      </c>
      <c r="P99" s="91">
        <f t="shared" si="36"/>
        <v>491656</v>
      </c>
      <c r="Q99" s="91">
        <f t="shared" si="33"/>
        <v>634700</v>
      </c>
      <c r="R99" s="91">
        <f t="shared" si="33"/>
        <v>668398</v>
      </c>
      <c r="S99" s="94" t="str">
        <f>VLOOKUP('Incremental Rev Req'!A99,[17]Summary!$B$8:$D$34,3,FALSE)</f>
        <v>Y</v>
      </c>
      <c r="U99" s="55" t="s">
        <v>210</v>
      </c>
      <c r="V99" s="108">
        <f t="shared" si="24"/>
        <v>0</v>
      </c>
      <c r="W99" s="108">
        <f t="shared" si="25"/>
        <v>0</v>
      </c>
      <c r="X99" s="79">
        <f t="shared" si="26"/>
        <v>0</v>
      </c>
      <c r="Y99" s="79">
        <f t="shared" si="27"/>
        <v>0</v>
      </c>
      <c r="Z99" s="79">
        <f t="shared" si="28"/>
        <v>0</v>
      </c>
      <c r="AA99" s="79">
        <f t="shared" si="29"/>
        <v>0</v>
      </c>
    </row>
    <row r="100" spans="1:30" x14ac:dyDescent="0.25">
      <c r="A100" s="55" t="s">
        <v>231</v>
      </c>
      <c r="B100" s="55" t="s">
        <v>232</v>
      </c>
      <c r="C100" s="55" t="s">
        <v>228</v>
      </c>
      <c r="D100" s="59">
        <f>G100</f>
        <v>4648249.9545212034</v>
      </c>
      <c r="E100" s="77" t="s">
        <v>27</v>
      </c>
      <c r="F100" s="59"/>
      <c r="G100" s="59">
        <f>SUM('[18]2023 - Mar with 2024 ERRA'!$E$14:$E$16)</f>
        <v>4648249.9545212034</v>
      </c>
      <c r="H100" s="59">
        <f>SUM('[18]2023 - Mar with 2024 ERRA'!$E$14:$E$16)</f>
        <v>4648249.9545212034</v>
      </c>
      <c r="I100" s="59">
        <f>SUM('[18]2023 - Mar with 2024 ERRA'!$E$14:$E$16)</f>
        <v>4648249.9545212034</v>
      </c>
      <c r="J100" s="59">
        <f>SUM('[18]2023 - Mar with 2024 ERRA'!$E$14:$E$16)</f>
        <v>4648249.9545212034</v>
      </c>
      <c r="K100" s="59">
        <f>SUM('[18]2023 - Mar with 2024 ERRA'!$E$14:$E$16)</f>
        <v>4648249.9545212034</v>
      </c>
      <c r="L100" s="55" t="s">
        <v>206</v>
      </c>
      <c r="M100" s="91">
        <f t="shared" si="31"/>
        <v>0</v>
      </c>
      <c r="N100" s="91">
        <f>G100-F24</f>
        <v>-347366.04547879659</v>
      </c>
      <c r="O100" s="91">
        <f t="shared" ref="O100:R108" si="37">H100-G24</f>
        <v>-347366.04547879659</v>
      </c>
      <c r="P100" s="91">
        <f t="shared" si="37"/>
        <v>-347366.04547879659</v>
      </c>
      <c r="Q100" s="91">
        <f t="shared" si="37"/>
        <v>-347366.04547879659</v>
      </c>
      <c r="R100" s="91">
        <f t="shared" si="37"/>
        <v>-347366.04547879659</v>
      </c>
      <c r="S100" s="94" t="str">
        <f>VLOOKUP('Incremental Rev Req'!$A$104,[17]Summary!$B$8:$D$34,3,FALSE)</f>
        <v>Y</v>
      </c>
      <c r="U100" s="55" t="s">
        <v>172</v>
      </c>
      <c r="V100" s="108">
        <f t="shared" si="24"/>
        <v>402302</v>
      </c>
      <c r="W100" s="108">
        <f t="shared" si="25"/>
        <v>402302</v>
      </c>
      <c r="X100" s="79">
        <f t="shared" si="26"/>
        <v>402302</v>
      </c>
      <c r="Y100" s="79">
        <f t="shared" si="27"/>
        <v>402302</v>
      </c>
      <c r="Z100" s="79">
        <f t="shared" si="28"/>
        <v>402302</v>
      </c>
      <c r="AA100" s="79">
        <f t="shared" si="29"/>
        <v>402302</v>
      </c>
    </row>
    <row r="101" spans="1:30" x14ac:dyDescent="0.25">
      <c r="A101" s="55" t="s">
        <v>231</v>
      </c>
      <c r="B101" s="55" t="s">
        <v>232</v>
      </c>
      <c r="C101" s="55" t="s">
        <v>228</v>
      </c>
      <c r="D101" s="59">
        <f t="shared" ref="D101:D116" si="38">G101</f>
        <v>372268.88118655409</v>
      </c>
      <c r="E101" s="77" t="s">
        <v>31</v>
      </c>
      <c r="F101" s="59"/>
      <c r="G101" s="59">
        <f>'[18]2023 - Mar with 2024 ERRA'!$E$45</f>
        <v>372268.88118655409</v>
      </c>
      <c r="H101" s="59">
        <f>'[18]2023 - Mar with 2024 ERRA'!$E$45</f>
        <v>372268.88118655409</v>
      </c>
      <c r="I101" s="59">
        <f>'[18]2023 - Mar with 2024 ERRA'!$E$45</f>
        <v>372268.88118655409</v>
      </c>
      <c r="J101" s="59">
        <f>'[18]2023 - Mar with 2024 ERRA'!$E$45</f>
        <v>372268.88118655409</v>
      </c>
      <c r="K101" s="59">
        <f>'[18]2023 - Mar with 2024 ERRA'!$E$45</f>
        <v>372268.88118655409</v>
      </c>
      <c r="L101" s="55" t="s">
        <v>206</v>
      </c>
      <c r="M101" s="91">
        <f t="shared" si="31"/>
        <v>0</v>
      </c>
      <c r="N101" s="91">
        <f t="shared" ref="N101:N110" si="39">G101-F25</f>
        <v>83456.881186554092</v>
      </c>
      <c r="O101" s="91">
        <f t="shared" si="37"/>
        <v>83456.881186554092</v>
      </c>
      <c r="P101" s="91">
        <f t="shared" si="37"/>
        <v>83456.881186554092</v>
      </c>
      <c r="Q101" s="91">
        <f t="shared" si="37"/>
        <v>83456.881186554092</v>
      </c>
      <c r="R101" s="91">
        <f t="shared" si="37"/>
        <v>83456.881186554092</v>
      </c>
      <c r="S101" s="94" t="str">
        <f>VLOOKUP('Incremental Rev Req'!$A$104,[17]Summary!$B$8:$D$34,3,FALSE)</f>
        <v>Y</v>
      </c>
      <c r="U101" s="87" t="s">
        <v>181</v>
      </c>
      <c r="V101" s="108">
        <f t="shared" si="24"/>
        <v>1414935.8489999999</v>
      </c>
      <c r="W101" s="108">
        <f t="shared" si="25"/>
        <v>1414935.8489999999</v>
      </c>
      <c r="X101" s="79">
        <f t="shared" si="26"/>
        <v>1414935.8489999999</v>
      </c>
      <c r="Y101" s="79">
        <f t="shared" si="27"/>
        <v>1414935.8489999999</v>
      </c>
      <c r="Z101" s="79">
        <f t="shared" si="28"/>
        <v>1414935.8489999999</v>
      </c>
      <c r="AA101" s="79">
        <f t="shared" si="29"/>
        <v>1414935.8489999999</v>
      </c>
    </row>
    <row r="102" spans="1:30" x14ac:dyDescent="0.25">
      <c r="A102" s="55" t="s">
        <v>233</v>
      </c>
      <c r="B102" s="55" t="s">
        <v>232</v>
      </c>
      <c r="C102" s="55" t="s">
        <v>228</v>
      </c>
      <c r="D102" s="59">
        <f t="shared" si="38"/>
        <v>-14903.108950930129</v>
      </c>
      <c r="E102" s="77" t="s">
        <v>31</v>
      </c>
      <c r="F102" s="59"/>
      <c r="G102" s="59">
        <f>'[18]2023 - Mar with 2024 ERRA'!$E$48</f>
        <v>-14903.108950930129</v>
      </c>
      <c r="H102" s="59">
        <f>'[18]2023 - Mar with 2024 ERRA'!$E$48</f>
        <v>-14903.108950930129</v>
      </c>
      <c r="I102" s="59">
        <f>'[18]2023 - Mar with 2024 ERRA'!$E$48</f>
        <v>-14903.108950930129</v>
      </c>
      <c r="J102" s="59">
        <f>'[18]2023 - Mar with 2024 ERRA'!$E$48</f>
        <v>-14903.108950930129</v>
      </c>
      <c r="K102" s="59">
        <f>'[18]2023 - Mar with 2024 ERRA'!$E$48</f>
        <v>-14903.108950930129</v>
      </c>
      <c r="L102" s="55" t="s">
        <v>206</v>
      </c>
      <c r="M102" s="91">
        <f t="shared" si="31"/>
        <v>0</v>
      </c>
      <c r="N102" s="91">
        <f t="shared" si="39"/>
        <v>-19320.299899611262</v>
      </c>
      <c r="O102" s="91">
        <f t="shared" si="37"/>
        <v>-14903.108950930129</v>
      </c>
      <c r="P102" s="91">
        <f t="shared" si="37"/>
        <v>-14903.108950930129</v>
      </c>
      <c r="Q102" s="91">
        <f t="shared" si="37"/>
        <v>-14903.108950930129</v>
      </c>
      <c r="R102" s="91">
        <f t="shared" si="37"/>
        <v>-14903.108950930129</v>
      </c>
      <c r="S102" s="94" t="str">
        <f>VLOOKUP('Incremental Rev Req'!$A$104,[17]Summary!$B$8:$D$34,3,FALSE)</f>
        <v>Y</v>
      </c>
      <c r="U102" s="55" t="s">
        <v>185</v>
      </c>
      <c r="V102" s="108">
        <f t="shared" si="24"/>
        <v>-60174</v>
      </c>
      <c r="W102" s="108">
        <f t="shared" si="25"/>
        <v>-60174</v>
      </c>
      <c r="X102" s="79">
        <f t="shared" si="26"/>
        <v>-60174</v>
      </c>
      <c r="Y102" s="79">
        <f t="shared" si="27"/>
        <v>-60174</v>
      </c>
      <c r="Z102" s="79">
        <f t="shared" si="28"/>
        <v>-60174</v>
      </c>
      <c r="AA102" s="79">
        <f t="shared" si="29"/>
        <v>-60174</v>
      </c>
    </row>
    <row r="103" spans="1:30" x14ac:dyDescent="0.25">
      <c r="A103" s="55" t="s">
        <v>234</v>
      </c>
      <c r="B103" s="55" t="s">
        <v>232</v>
      </c>
      <c r="C103" s="55" t="s">
        <v>228</v>
      </c>
      <c r="D103" s="59">
        <f t="shared" si="38"/>
        <v>-664126.44799999997</v>
      </c>
      <c r="E103" s="77" t="s">
        <v>57</v>
      </c>
      <c r="F103" s="59"/>
      <c r="G103" s="59">
        <f>'[18]2023 - Mar with 2024 ERRA'!$E$86</f>
        <v>-664126.44799999997</v>
      </c>
      <c r="H103" s="59">
        <f>'[18]2023 - Mar with 2024 ERRA'!$E$86</f>
        <v>-664126.44799999997</v>
      </c>
      <c r="I103" s="59">
        <f>'[18]2023 - Mar with 2024 ERRA'!$E$86</f>
        <v>-664126.44799999997</v>
      </c>
      <c r="J103" s="59">
        <f>'[18]2023 - Mar with 2024 ERRA'!$E$86</f>
        <v>-664126.44799999997</v>
      </c>
      <c r="K103" s="59">
        <f>'[18]2023 - Mar with 2024 ERRA'!$E$86</f>
        <v>-664126.44799999997</v>
      </c>
      <c r="L103" s="55" t="s">
        <v>206</v>
      </c>
      <c r="M103" s="91">
        <f t="shared" si="31"/>
        <v>0</v>
      </c>
      <c r="N103" s="91">
        <f t="shared" si="39"/>
        <v>109071.55200000003</v>
      </c>
      <c r="O103" s="91">
        <f t="shared" si="37"/>
        <v>109071.55200000003</v>
      </c>
      <c r="P103" s="91">
        <f t="shared" si="37"/>
        <v>109071.55200000003</v>
      </c>
      <c r="Q103" s="91">
        <f t="shared" si="37"/>
        <v>109071.55200000003</v>
      </c>
      <c r="R103" s="91">
        <f t="shared" si="37"/>
        <v>109071.55200000003</v>
      </c>
      <c r="S103" s="94" t="str">
        <f>VLOOKUP('Incremental Rev Req'!$A$104,[17]Summary!$B$8:$D$34,3,FALSE)</f>
        <v>Y</v>
      </c>
      <c r="U103" s="55" t="s">
        <v>112</v>
      </c>
      <c r="V103" s="108">
        <f t="shared" si="24"/>
        <v>106244.28</v>
      </c>
      <c r="W103" s="108">
        <f t="shared" si="25"/>
        <v>106244.28</v>
      </c>
      <c r="X103" s="79">
        <f t="shared" si="26"/>
        <v>106244.28</v>
      </c>
      <c r="Y103" s="79">
        <f t="shared" si="27"/>
        <v>106244.28</v>
      </c>
      <c r="Z103" s="79">
        <f t="shared" si="28"/>
        <v>106244.28</v>
      </c>
      <c r="AA103" s="79">
        <f t="shared" si="29"/>
        <v>106244.28</v>
      </c>
    </row>
    <row r="104" spans="1:30" x14ac:dyDescent="0.25">
      <c r="A104" s="55" t="s">
        <v>234</v>
      </c>
      <c r="B104" s="55" t="s">
        <v>232</v>
      </c>
      <c r="C104" s="55" t="s">
        <v>228</v>
      </c>
      <c r="D104" s="59">
        <f t="shared" si="38"/>
        <v>4964.7719126689735</v>
      </c>
      <c r="E104" s="77" t="s">
        <v>58</v>
      </c>
      <c r="F104" s="59"/>
      <c r="G104" s="59">
        <f>'[18]2023 - Mar with 2024 ERRA'!$E$104</f>
        <v>4964.7719126689735</v>
      </c>
      <c r="H104" s="59">
        <f>'[18]2023 - Mar with 2024 ERRA'!$E$104</f>
        <v>4964.7719126689735</v>
      </c>
      <c r="I104" s="59">
        <f>'[18]2023 - Mar with 2024 ERRA'!$E$104</f>
        <v>4964.7719126689735</v>
      </c>
      <c r="J104" s="59">
        <f>'[18]2023 - Mar with 2024 ERRA'!$E$104</f>
        <v>4964.7719126689735</v>
      </c>
      <c r="K104" s="59">
        <f>'[18]2023 - Mar with 2024 ERRA'!$E$104</f>
        <v>4964.7719126689735</v>
      </c>
      <c r="L104" s="55" t="s">
        <v>206</v>
      </c>
      <c r="M104" s="91">
        <f t="shared" si="31"/>
        <v>0</v>
      </c>
      <c r="N104" s="91">
        <f t="shared" si="39"/>
        <v>224.77191266897353</v>
      </c>
      <c r="O104" s="91">
        <f t="shared" si="37"/>
        <v>224.77191266897353</v>
      </c>
      <c r="P104" s="91">
        <f t="shared" si="37"/>
        <v>224.77191266897353</v>
      </c>
      <c r="Q104" s="91">
        <f t="shared" si="37"/>
        <v>224.77191266897353</v>
      </c>
      <c r="R104" s="91">
        <f t="shared" si="37"/>
        <v>224.77191266897353</v>
      </c>
      <c r="S104" s="94" t="str">
        <f>VLOOKUP('Incremental Rev Req'!$A$104,[17]Summary!$B$8:$D$34,3,FALSE)</f>
        <v>Y</v>
      </c>
      <c r="U104" s="109" t="s">
        <v>195</v>
      </c>
      <c r="V104" s="90">
        <f t="shared" si="24"/>
        <v>107475</v>
      </c>
      <c r="W104" s="90">
        <f t="shared" si="25"/>
        <v>107475</v>
      </c>
      <c r="X104" s="90">
        <f t="shared" si="26"/>
        <v>107475</v>
      </c>
      <c r="Y104" s="90">
        <f t="shared" si="27"/>
        <v>107475</v>
      </c>
      <c r="Z104" s="90">
        <f t="shared" si="28"/>
        <v>107475</v>
      </c>
      <c r="AA104" s="90">
        <f t="shared" si="29"/>
        <v>107475</v>
      </c>
    </row>
    <row r="105" spans="1:30" x14ac:dyDescent="0.25">
      <c r="A105" s="55" t="s">
        <v>234</v>
      </c>
      <c r="B105" s="55" t="s">
        <v>232</v>
      </c>
      <c r="C105" s="55" t="s">
        <v>228</v>
      </c>
      <c r="D105" s="59">
        <f t="shared" si="38"/>
        <v>26234.460366109546</v>
      </c>
      <c r="E105" s="77" t="s">
        <v>33</v>
      </c>
      <c r="F105" s="59"/>
      <c r="G105" s="59">
        <f>'[18]2023 - Mar with 2024 ERRA'!$E$73</f>
        <v>26234.460366109546</v>
      </c>
      <c r="H105" s="59">
        <f>'[18]2023 - Mar with 2024 ERRA'!$E$73</f>
        <v>26234.460366109546</v>
      </c>
      <c r="I105" s="59">
        <f>'[18]2023 - Mar with 2024 ERRA'!$E$73</f>
        <v>26234.460366109546</v>
      </c>
      <c r="J105" s="59">
        <f>'[18]2023 - Mar with 2024 ERRA'!$E$73</f>
        <v>26234.460366109546</v>
      </c>
      <c r="K105" s="59">
        <f>'[18]2023 - Mar with 2024 ERRA'!$E$73</f>
        <v>26234.460366109546</v>
      </c>
      <c r="L105" s="55" t="s">
        <v>206</v>
      </c>
      <c r="M105" s="91">
        <f t="shared" si="31"/>
        <v>0</v>
      </c>
      <c r="N105" s="91">
        <f t="shared" si="39"/>
        <v>37707.460366109546</v>
      </c>
      <c r="O105" s="91">
        <f t="shared" si="37"/>
        <v>37707.460366109546</v>
      </c>
      <c r="P105" s="91">
        <f t="shared" si="37"/>
        <v>37707.460366109546</v>
      </c>
      <c r="Q105" s="91">
        <f t="shared" si="37"/>
        <v>37707.460366109546</v>
      </c>
      <c r="R105" s="91">
        <f t="shared" si="37"/>
        <v>37707.460366109546</v>
      </c>
      <c r="S105" s="94" t="str">
        <f>VLOOKUP('Incremental Rev Req'!$A$104,[17]Summary!$B$8:$D$34,3,FALSE)</f>
        <v>Y</v>
      </c>
      <c r="U105" s="55" t="s">
        <v>235</v>
      </c>
      <c r="V105" s="86">
        <f t="shared" ref="V105:AA105" si="40">SUM(V92:V104)</f>
        <v>17486230.458960798</v>
      </c>
      <c r="W105" s="86">
        <f t="shared" si="40"/>
        <v>17203378.700217571</v>
      </c>
      <c r="X105" s="86">
        <f t="shared" si="40"/>
        <v>18846968.11500416</v>
      </c>
      <c r="Y105" s="86">
        <f t="shared" si="40"/>
        <v>17051096.299355548</v>
      </c>
      <c r="Z105" s="86">
        <f t="shared" si="40"/>
        <v>17184589.643160835</v>
      </c>
      <c r="AA105" s="86">
        <f t="shared" si="40"/>
        <v>16603944.940344997</v>
      </c>
    </row>
    <row r="106" spans="1:30" x14ac:dyDescent="0.25">
      <c r="A106" s="55" t="s">
        <v>234</v>
      </c>
      <c r="B106" s="55" t="s">
        <v>232</v>
      </c>
      <c r="C106" s="55" t="s">
        <v>228</v>
      </c>
      <c r="D106" s="59">
        <f t="shared" si="38"/>
        <v>27274.852516296811</v>
      </c>
      <c r="E106" s="77" t="s">
        <v>59</v>
      </c>
      <c r="F106" s="59"/>
      <c r="G106" s="59">
        <f>SUM('[18]2023 - Mar with 2024 ERRA'!$E$123:$E$126)</f>
        <v>27274.852516296811</v>
      </c>
      <c r="H106" s="59">
        <f>SUM('[18]2023 - Mar with 2024 ERRA'!$E$123:$E$126)</f>
        <v>27274.852516296811</v>
      </c>
      <c r="I106" s="59">
        <f>SUM('[18]2023 - Mar with 2024 ERRA'!$E$123:$E$126)</f>
        <v>27274.852516296811</v>
      </c>
      <c r="J106" s="59">
        <f>SUM('[18]2023 - Mar with 2024 ERRA'!$E$123:$E$126)</f>
        <v>27274.852516296811</v>
      </c>
      <c r="K106" s="59">
        <f>SUM('[18]2023 - Mar with 2024 ERRA'!$E$123:$E$126)</f>
        <v>27274.852516296811</v>
      </c>
      <c r="L106" s="55" t="s">
        <v>206</v>
      </c>
      <c r="M106" s="91">
        <f t="shared" si="31"/>
        <v>0</v>
      </c>
      <c r="N106" s="91">
        <f t="shared" si="39"/>
        <v>16113.355295537996</v>
      </c>
      <c r="O106" s="91">
        <f t="shared" si="37"/>
        <v>16113.355295537996</v>
      </c>
      <c r="P106" s="91">
        <f t="shared" si="37"/>
        <v>16113.355295537996</v>
      </c>
      <c r="Q106" s="91">
        <f t="shared" si="37"/>
        <v>16113.355295537996</v>
      </c>
      <c r="R106" s="91">
        <f t="shared" si="37"/>
        <v>16113.355295537996</v>
      </c>
      <c r="S106" s="94" t="str">
        <f>VLOOKUP('Incremental Rev Req'!$A$104,[17]Summary!$B$8:$D$34,3,FALSE)</f>
        <v>Y</v>
      </c>
      <c r="U106" s="55" t="s">
        <v>236</v>
      </c>
      <c r="V106" s="86">
        <f t="shared" ref="V106:AA106" si="41">V105-V23</f>
        <v>0</v>
      </c>
      <c r="W106" s="86">
        <f t="shared" si="41"/>
        <v>1012014.6590137202</v>
      </c>
      <c r="X106" s="86">
        <f t="shared" si="41"/>
        <v>3362960.0178349707</v>
      </c>
      <c r="Y106" s="86">
        <f t="shared" si="41"/>
        <v>1908323.1774734184</v>
      </c>
      <c r="Z106" s="86">
        <f t="shared" si="41"/>
        <v>2041815.5212787054</v>
      </c>
      <c r="AA106" s="86">
        <f t="shared" si="41"/>
        <v>1461169.8184628673</v>
      </c>
    </row>
    <row r="107" spans="1:30" x14ac:dyDescent="0.25">
      <c r="A107" s="55" t="s">
        <v>237</v>
      </c>
      <c r="B107" s="55" t="s">
        <v>232</v>
      </c>
      <c r="C107" s="55" t="s">
        <v>228</v>
      </c>
      <c r="D107" s="59">
        <f t="shared" si="38"/>
        <v>-4727.6819760534863</v>
      </c>
      <c r="E107" s="77" t="s">
        <v>59</v>
      </c>
      <c r="F107" s="59"/>
      <c r="G107" s="59">
        <f>SUM('[18]2023 - Mar with 2024 ERRA'!$E$127:$E$128)</f>
        <v>-4727.6819760534863</v>
      </c>
      <c r="H107" s="59">
        <f>SUM('[18]2023 - Mar with 2024 ERRA'!$E$127:$E$128)</f>
        <v>-4727.6819760534863</v>
      </c>
      <c r="I107" s="59">
        <f>SUM('[18]2023 - Mar with 2024 ERRA'!$E$127:$E$128)</f>
        <v>-4727.6819760534863</v>
      </c>
      <c r="J107" s="59">
        <f>SUM('[18]2023 - Mar with 2024 ERRA'!$E$127:$E$128)</f>
        <v>-4727.6819760534863</v>
      </c>
      <c r="K107" s="59">
        <f>SUM('[18]2023 - Mar with 2024 ERRA'!$E$127:$E$128)</f>
        <v>-4727.6819760534863</v>
      </c>
      <c r="L107" s="55" t="s">
        <v>206</v>
      </c>
      <c r="M107" s="91">
        <f t="shared" si="31"/>
        <v>0</v>
      </c>
      <c r="N107" s="91">
        <f t="shared" si="39"/>
        <v>43334.540365992412</v>
      </c>
      <c r="O107" s="91">
        <f t="shared" si="37"/>
        <v>-4727.6819760534863</v>
      </c>
      <c r="P107" s="91">
        <f t="shared" si="37"/>
        <v>-4727.6819760534863</v>
      </c>
      <c r="Q107" s="91">
        <f t="shared" si="37"/>
        <v>-4727.6819760534863</v>
      </c>
      <c r="R107" s="91">
        <f t="shared" si="37"/>
        <v>-4727.6819760534863</v>
      </c>
      <c r="S107" s="94" t="str">
        <f>VLOOKUP('Incremental Rev Req'!$A$104,[17]Summary!$B$8:$D$34,3,FALSE)</f>
        <v>Y</v>
      </c>
      <c r="V107" s="86"/>
      <c r="W107" s="86"/>
      <c r="X107" s="86"/>
      <c r="Y107" s="110"/>
      <c r="Z107" s="110"/>
      <c r="AA107" s="110"/>
    </row>
    <row r="108" spans="1:30" x14ac:dyDescent="0.25">
      <c r="A108" s="55" t="s">
        <v>238</v>
      </c>
      <c r="B108" s="55" t="s">
        <v>232</v>
      </c>
      <c r="C108" s="55" t="s">
        <v>228</v>
      </c>
      <c r="D108" s="59">
        <f t="shared" si="38"/>
        <v>535121.82889571297</v>
      </c>
      <c r="E108" s="55" t="s">
        <v>27</v>
      </c>
      <c r="F108" s="59"/>
      <c r="G108" s="59">
        <f>SUM('[18]2023 - Mar with 2024 ERRA'!$E$20:$E$21,'[18]2023 - Mar with 2024 ERRA'!$E$27)</f>
        <v>535121.82889571297</v>
      </c>
      <c r="H108" s="59">
        <f>SUM('[18]2023 - Mar with 2024 ERRA'!$E$20:$E$21,'[18]2023 - Mar with 2024 ERRA'!$E$27)</f>
        <v>535121.82889571297</v>
      </c>
      <c r="I108" s="59">
        <f>SUM('[18]2023 - Mar with 2024 ERRA'!$E$20:$E$21,'[18]2023 - Mar with 2024 ERRA'!$E$27)</f>
        <v>535121.82889571297</v>
      </c>
      <c r="J108" s="59">
        <f>SUM('[18]2023 - Mar with 2024 ERRA'!$E$20:$E$21,'[18]2023 - Mar with 2024 ERRA'!$E$27)</f>
        <v>535121.82889571297</v>
      </c>
      <c r="K108" s="59">
        <f>SUM('[18]2023 - Mar with 2024 ERRA'!$E$20:$E$21,'[18]2023 - Mar with 2024 ERRA'!$E$27)</f>
        <v>535121.82889571297</v>
      </c>
      <c r="L108" s="55" t="s">
        <v>206</v>
      </c>
      <c r="M108" s="91">
        <f t="shared" si="31"/>
        <v>0</v>
      </c>
      <c r="N108" s="91">
        <f t="shared" si="39"/>
        <v>-544445.22791232169</v>
      </c>
      <c r="O108" s="91">
        <f t="shared" si="37"/>
        <v>535121.82889571297</v>
      </c>
      <c r="P108" s="91">
        <f t="shared" si="37"/>
        <v>535121.82889571297</v>
      </c>
      <c r="Q108" s="91">
        <f t="shared" si="37"/>
        <v>535121.82889571297</v>
      </c>
      <c r="R108" s="91">
        <f t="shared" si="37"/>
        <v>535121.82889571297</v>
      </c>
      <c r="S108" s="94" t="str">
        <f>VLOOKUP('Incremental Rev Req'!$A$104,[17]Summary!$B$8:$D$34,3,FALSE)</f>
        <v>Y</v>
      </c>
      <c r="V108" s="79"/>
      <c r="W108" s="79"/>
      <c r="X108" s="79"/>
      <c r="Y108" s="108"/>
    </row>
    <row r="109" spans="1:30" x14ac:dyDescent="0.25">
      <c r="A109" s="55" t="s">
        <v>239</v>
      </c>
      <c r="B109" s="55" t="s">
        <v>232</v>
      </c>
      <c r="C109" s="55" t="s">
        <v>228</v>
      </c>
      <c r="D109" s="59">
        <f t="shared" si="38"/>
        <v>1687.1815192340632</v>
      </c>
      <c r="E109" s="55" t="s">
        <v>209</v>
      </c>
      <c r="F109" s="59"/>
      <c r="G109" s="59">
        <f>SUM('[18]2023 - Mar with 2024 ERRA'!$E$53:$E$54)</f>
        <v>1687.1815192340632</v>
      </c>
      <c r="H109" s="59">
        <f>SUM('[18]2023 - Mar with 2024 ERRA'!$E$53:$E$54)</f>
        <v>1687.1815192340632</v>
      </c>
      <c r="I109" s="59">
        <f>SUM('[18]2023 - Mar with 2024 ERRA'!$E$53:$E$54)</f>
        <v>1687.1815192340632</v>
      </c>
      <c r="J109" s="59">
        <f>SUM('[18]2023 - Mar with 2024 ERRA'!$E$53:$E$54)</f>
        <v>1687.1815192340632</v>
      </c>
      <c r="K109" s="59">
        <f>SUM('[18]2023 - Mar with 2024 ERRA'!$E$53:$E$54)</f>
        <v>1687.1815192340632</v>
      </c>
      <c r="L109" s="55" t="s">
        <v>206</v>
      </c>
      <c r="M109" s="91">
        <f t="shared" si="31"/>
        <v>0</v>
      </c>
      <c r="N109" s="91">
        <f>G109</f>
        <v>1687.1815192340632</v>
      </c>
      <c r="O109" s="91">
        <f t="shared" ref="O109:R109" si="42">H109</f>
        <v>1687.1815192340632</v>
      </c>
      <c r="P109" s="91">
        <f t="shared" si="42"/>
        <v>1687.1815192340632</v>
      </c>
      <c r="Q109" s="91">
        <f t="shared" si="42"/>
        <v>1687.1815192340632</v>
      </c>
      <c r="R109" s="91">
        <f t="shared" si="42"/>
        <v>1687.1815192340632</v>
      </c>
      <c r="S109" s="94" t="str">
        <f>VLOOKUP('Incremental Rev Req'!$A$104,[17]Summary!$B$8:$D$34,3,FALSE)</f>
        <v>Y</v>
      </c>
      <c r="V109" s="79"/>
      <c r="W109" s="79"/>
      <c r="X109" s="79"/>
      <c r="Y109" s="108"/>
    </row>
    <row r="110" spans="1:30" x14ac:dyDescent="0.25">
      <c r="A110" s="55" t="s">
        <v>65</v>
      </c>
      <c r="B110" s="55" t="s">
        <v>232</v>
      </c>
      <c r="C110" s="55" t="s">
        <v>228</v>
      </c>
      <c r="D110" s="59">
        <f t="shared" si="38"/>
        <v>0</v>
      </c>
      <c r="E110" s="77" t="s">
        <v>59</v>
      </c>
      <c r="F110" s="59"/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5" t="s">
        <v>206</v>
      </c>
      <c r="M110" s="91">
        <f t="shared" si="31"/>
        <v>0</v>
      </c>
      <c r="N110" s="91">
        <f t="shared" si="39"/>
        <v>-2938.5027792411865</v>
      </c>
      <c r="O110" s="91">
        <f t="shared" ref="O110:R110" si="43">H110-H26</f>
        <v>0</v>
      </c>
      <c r="P110" s="91">
        <f t="shared" si="43"/>
        <v>0</v>
      </c>
      <c r="Q110" s="91">
        <f t="shared" si="43"/>
        <v>0</v>
      </c>
      <c r="R110" s="91">
        <f t="shared" si="43"/>
        <v>0</v>
      </c>
      <c r="S110" s="94" t="str">
        <f>VLOOKUP('Incremental Rev Req'!$A$104,[17]Summary!$B$8:$D$34,3,FALSE)</f>
        <v>Y</v>
      </c>
      <c r="AB110" s="82"/>
      <c r="AD110" s="82"/>
    </row>
    <row r="111" spans="1:30" x14ac:dyDescent="0.25">
      <c r="A111" s="55" t="s">
        <v>240</v>
      </c>
      <c r="B111" s="55" t="s">
        <v>241</v>
      </c>
      <c r="C111" s="55" t="s">
        <v>228</v>
      </c>
      <c r="D111" s="59">
        <f t="shared" si="38"/>
        <v>132148</v>
      </c>
      <c r="E111" s="87" t="s">
        <v>33</v>
      </c>
      <c r="F111" s="59">
        <v>0</v>
      </c>
      <c r="G111" s="59">
        <v>132148</v>
      </c>
      <c r="H111" s="59">
        <v>0</v>
      </c>
      <c r="I111" s="59">
        <v>0</v>
      </c>
      <c r="J111" s="59"/>
      <c r="K111" s="59"/>
      <c r="L111" s="55" t="s">
        <v>208</v>
      </c>
      <c r="M111" s="91">
        <f t="shared" si="31"/>
        <v>0</v>
      </c>
      <c r="N111" s="91">
        <f t="shared" si="31"/>
        <v>132148</v>
      </c>
      <c r="O111" s="91">
        <f t="shared" si="31"/>
        <v>0</v>
      </c>
      <c r="P111" s="91">
        <f t="shared" si="31"/>
        <v>0</v>
      </c>
      <c r="Q111" s="91">
        <f t="shared" si="31"/>
        <v>0</v>
      </c>
      <c r="R111" s="91">
        <f t="shared" si="31"/>
        <v>0</v>
      </c>
      <c r="S111" s="94" t="str">
        <f>VLOOKUP('Incremental Rev Req'!A111,[17]Summary!$B$8:$D$34,3,FALSE)</f>
        <v>Y</v>
      </c>
      <c r="AB111" s="82"/>
      <c r="AD111" s="82"/>
    </row>
    <row r="112" spans="1:30" x14ac:dyDescent="0.25">
      <c r="A112" s="55" t="s">
        <v>242</v>
      </c>
      <c r="B112" s="55" t="s">
        <v>243</v>
      </c>
      <c r="C112" s="55" t="s">
        <v>228</v>
      </c>
      <c r="D112" s="59">
        <f t="shared" si="38"/>
        <v>327000</v>
      </c>
      <c r="E112" s="87" t="s">
        <v>33</v>
      </c>
      <c r="F112" s="59">
        <v>0</v>
      </c>
      <c r="G112" s="59">
        <v>327000</v>
      </c>
      <c r="H112" s="59">
        <v>0</v>
      </c>
      <c r="I112" s="59">
        <v>0</v>
      </c>
      <c r="J112" s="59"/>
      <c r="K112" s="59"/>
      <c r="L112" s="55" t="s">
        <v>208</v>
      </c>
      <c r="M112" s="91">
        <f t="shared" ref="M112:R115" si="44">F112</f>
        <v>0</v>
      </c>
      <c r="N112" s="91">
        <f t="shared" si="44"/>
        <v>327000</v>
      </c>
      <c r="O112" s="91">
        <f t="shared" si="44"/>
        <v>0</v>
      </c>
      <c r="P112" s="91">
        <f t="shared" si="44"/>
        <v>0</v>
      </c>
      <c r="Q112" s="91">
        <f t="shared" si="44"/>
        <v>0</v>
      </c>
      <c r="R112" s="91">
        <f t="shared" si="44"/>
        <v>0</v>
      </c>
      <c r="S112" s="94" t="str">
        <f>VLOOKUP('Incremental Rev Req'!A112,[17]Summary!$B$8:$D$34,3,FALSE)</f>
        <v>Y</v>
      </c>
      <c r="AB112" s="56"/>
    </row>
    <row r="113" spans="1:28" x14ac:dyDescent="0.25">
      <c r="A113" s="55" t="s">
        <v>244</v>
      </c>
      <c r="B113" s="55" t="s">
        <v>245</v>
      </c>
      <c r="C113" s="55" t="s">
        <v>228</v>
      </c>
      <c r="D113" s="59">
        <f t="shared" si="38"/>
        <v>25706</v>
      </c>
      <c r="E113" s="77" t="s">
        <v>33</v>
      </c>
      <c r="F113" s="59">
        <v>0</v>
      </c>
      <c r="G113" s="59">
        <v>25706</v>
      </c>
      <c r="H113" s="59">
        <v>0</v>
      </c>
      <c r="I113" s="59">
        <v>0</v>
      </c>
      <c r="J113" s="59"/>
      <c r="K113" s="59"/>
      <c r="L113" s="55" t="s">
        <v>208</v>
      </c>
      <c r="M113" s="91">
        <f t="shared" si="44"/>
        <v>0</v>
      </c>
      <c r="N113" s="91">
        <f t="shared" si="44"/>
        <v>25706</v>
      </c>
      <c r="O113" s="91">
        <f t="shared" si="44"/>
        <v>0</v>
      </c>
      <c r="P113" s="91">
        <f t="shared" si="44"/>
        <v>0</v>
      </c>
      <c r="Q113" s="91">
        <f t="shared" si="44"/>
        <v>0</v>
      </c>
      <c r="R113" s="91">
        <f t="shared" si="44"/>
        <v>0</v>
      </c>
      <c r="S113" s="94" t="str">
        <f>VLOOKUP('Incremental Rev Req'!A113,[17]Summary!$B$8:$D$34,3,FALSE)</f>
        <v>Y</v>
      </c>
      <c r="AB113" s="56"/>
    </row>
    <row r="114" spans="1:28" x14ac:dyDescent="0.25">
      <c r="A114" s="55" t="s">
        <v>246</v>
      </c>
      <c r="B114" s="55" t="s">
        <v>262</v>
      </c>
      <c r="C114" s="55" t="s">
        <v>228</v>
      </c>
      <c r="D114" s="59">
        <f t="shared" si="38"/>
        <v>50640</v>
      </c>
      <c r="E114" s="87" t="s">
        <v>33</v>
      </c>
      <c r="F114" s="59">
        <v>0</v>
      </c>
      <c r="G114" s="59">
        <v>50640</v>
      </c>
      <c r="H114" s="59">
        <v>0</v>
      </c>
      <c r="I114" s="59">
        <v>0</v>
      </c>
      <c r="J114" s="59"/>
      <c r="K114" s="59"/>
      <c r="L114" s="55" t="s">
        <v>208</v>
      </c>
      <c r="M114" s="91">
        <f t="shared" si="44"/>
        <v>0</v>
      </c>
      <c r="N114" s="91">
        <f t="shared" si="44"/>
        <v>50640</v>
      </c>
      <c r="O114" s="91">
        <f t="shared" si="44"/>
        <v>0</v>
      </c>
      <c r="P114" s="91">
        <f t="shared" si="44"/>
        <v>0</v>
      </c>
      <c r="Q114" s="91">
        <f t="shared" si="44"/>
        <v>0</v>
      </c>
      <c r="R114" s="91">
        <f t="shared" si="44"/>
        <v>0</v>
      </c>
      <c r="S114" s="94" t="str">
        <f>VLOOKUP('Incremental Rev Req'!A114,[17]Summary!$B$8:$D$34,3,FALSE)</f>
        <v>Y</v>
      </c>
      <c r="T114" s="96"/>
      <c r="AB114" s="56"/>
    </row>
    <row r="115" spans="1:28" x14ac:dyDescent="0.25">
      <c r="A115" s="55" t="s">
        <v>246</v>
      </c>
      <c r="B115" s="55" t="s">
        <v>262</v>
      </c>
      <c r="C115" s="55" t="s">
        <v>228</v>
      </c>
      <c r="D115" s="59">
        <f t="shared" si="38"/>
        <v>234</v>
      </c>
      <c r="E115" s="77" t="s">
        <v>59</v>
      </c>
      <c r="F115" s="59">
        <v>0</v>
      </c>
      <c r="G115" s="59">
        <v>234</v>
      </c>
      <c r="H115" s="59">
        <v>0</v>
      </c>
      <c r="I115" s="59">
        <v>0</v>
      </c>
      <c r="J115" s="59"/>
      <c r="K115" s="59"/>
      <c r="L115" s="55" t="s">
        <v>208</v>
      </c>
      <c r="M115" s="91">
        <f t="shared" si="44"/>
        <v>0</v>
      </c>
      <c r="N115" s="91">
        <f t="shared" si="44"/>
        <v>234</v>
      </c>
      <c r="O115" s="91">
        <f t="shared" si="44"/>
        <v>0</v>
      </c>
      <c r="P115" s="91">
        <f t="shared" si="44"/>
        <v>0</v>
      </c>
      <c r="Q115" s="91">
        <f t="shared" si="44"/>
        <v>0</v>
      </c>
      <c r="R115" s="91">
        <f t="shared" si="44"/>
        <v>0</v>
      </c>
      <c r="S115" s="94" t="str">
        <f>VLOOKUP('Incremental Rev Req'!A115,[17]Summary!$B$8:$D$34,3,FALSE)</f>
        <v>Y</v>
      </c>
    </row>
    <row r="116" spans="1:28" x14ac:dyDescent="0.25">
      <c r="A116" s="55" t="s">
        <v>247</v>
      </c>
      <c r="B116" s="55" t="s">
        <v>248</v>
      </c>
      <c r="C116" s="55" t="s">
        <v>228</v>
      </c>
      <c r="D116" s="59">
        <f t="shared" si="38"/>
        <v>198000</v>
      </c>
      <c r="E116" s="87" t="s">
        <v>33</v>
      </c>
      <c r="F116" s="59">
        <v>0</v>
      </c>
      <c r="G116" s="59">
        <v>198000</v>
      </c>
      <c r="H116" s="59">
        <v>0</v>
      </c>
      <c r="I116" s="59">
        <v>0</v>
      </c>
      <c r="J116" s="59"/>
      <c r="K116" s="59"/>
      <c r="L116" s="55" t="s">
        <v>208</v>
      </c>
      <c r="M116" s="91">
        <f>F116</f>
        <v>0</v>
      </c>
      <c r="N116" s="91">
        <f>G116</f>
        <v>198000</v>
      </c>
      <c r="O116" s="91"/>
      <c r="P116" s="91"/>
      <c r="Q116" s="91"/>
      <c r="R116" s="91"/>
      <c r="S116" s="94" t="str">
        <f>VLOOKUP('Incremental Rev Req'!A116,[17]Summary!$B$8:$D$34,3,FALSE)</f>
        <v>Y</v>
      </c>
    </row>
    <row r="117" spans="1:28" x14ac:dyDescent="0.25">
      <c r="A117" s="55" t="s">
        <v>249</v>
      </c>
      <c r="B117" s="55" t="s">
        <v>250</v>
      </c>
      <c r="C117" s="55" t="s">
        <v>228</v>
      </c>
      <c r="D117" s="59">
        <f>SUM(F117:H117)</f>
        <v>10</v>
      </c>
      <c r="E117" s="87" t="s">
        <v>27</v>
      </c>
      <c r="F117" s="59">
        <v>0</v>
      </c>
      <c r="G117" s="59">
        <f>5</f>
        <v>5</v>
      </c>
      <c r="H117" s="59">
        <f>G117</f>
        <v>5</v>
      </c>
      <c r="I117" s="59">
        <f>H117</f>
        <v>5</v>
      </c>
      <c r="J117" s="59">
        <f t="shared" ref="J117:J118" si="45">I117</f>
        <v>5</v>
      </c>
      <c r="K117" s="59"/>
      <c r="L117" s="55" t="s">
        <v>206</v>
      </c>
      <c r="M117" s="91">
        <f t="shared" ref="M117:R122" si="46">F117</f>
        <v>0</v>
      </c>
      <c r="N117" s="91">
        <f t="shared" ref="N117:R118" si="47">G117-G60</f>
        <v>-4644.4273155371566</v>
      </c>
      <c r="O117" s="91">
        <f t="shared" si="47"/>
        <v>-4644.4273155371566</v>
      </c>
      <c r="P117" s="91">
        <f t="shared" si="47"/>
        <v>-4644.4273155371566</v>
      </c>
      <c r="Q117" s="91">
        <f t="shared" si="47"/>
        <v>-4644.4273155371566</v>
      </c>
      <c r="R117" s="91">
        <f t="shared" si="47"/>
        <v>-4649.4273155371566</v>
      </c>
      <c r="S117" s="94" t="str">
        <f>VLOOKUP('Incremental Rev Req'!A117,[17]Summary!$B$8:$D$34,3,FALSE)</f>
        <v>Y</v>
      </c>
      <c r="U117" s="111"/>
      <c r="V117" s="56"/>
      <c r="W117" s="56"/>
    </row>
    <row r="118" spans="1:28" x14ac:dyDescent="0.25">
      <c r="A118" s="55" t="s">
        <v>249</v>
      </c>
      <c r="B118" s="55" t="s">
        <v>251</v>
      </c>
      <c r="C118" s="55" t="s">
        <v>228</v>
      </c>
      <c r="D118" s="59">
        <f>G118</f>
        <v>54304</v>
      </c>
      <c r="E118" s="87" t="s">
        <v>33</v>
      </c>
      <c r="F118" s="59">
        <v>0</v>
      </c>
      <c r="G118" s="59">
        <f>54304</f>
        <v>54304</v>
      </c>
      <c r="H118" s="59">
        <f>G118</f>
        <v>54304</v>
      </c>
      <c r="I118" s="59">
        <f>H118</f>
        <v>54304</v>
      </c>
      <c r="J118" s="59">
        <f t="shared" si="45"/>
        <v>54304</v>
      </c>
      <c r="K118" s="59"/>
      <c r="L118" s="55" t="s">
        <v>206</v>
      </c>
      <c r="M118" s="91">
        <f t="shared" si="46"/>
        <v>0</v>
      </c>
      <c r="N118" s="91">
        <f t="shared" si="47"/>
        <v>30316.030449311307</v>
      </c>
      <c r="O118" s="91">
        <f t="shared" si="47"/>
        <v>30316.030449311307</v>
      </c>
      <c r="P118" s="91">
        <f t="shared" si="47"/>
        <v>30316.030449311307</v>
      </c>
      <c r="Q118" s="91">
        <f t="shared" si="47"/>
        <v>30316.030449311307</v>
      </c>
      <c r="R118" s="91">
        <f t="shared" si="47"/>
        <v>-23987.969550688693</v>
      </c>
      <c r="S118" s="94" t="str">
        <f>VLOOKUP('Incremental Rev Req'!A118,[17]Summary!$B$8:$D$34,3,FALSE)</f>
        <v>Y</v>
      </c>
      <c r="U118" s="111"/>
      <c r="V118" s="56"/>
      <c r="W118" s="56"/>
      <c r="X118" s="108"/>
    </row>
    <row r="119" spans="1:28" ht="15" customHeight="1" x14ac:dyDescent="0.25">
      <c r="A119" s="55" t="s">
        <v>252</v>
      </c>
      <c r="B119" s="55" t="s">
        <v>253</v>
      </c>
      <c r="C119" s="55" t="s">
        <v>228</v>
      </c>
      <c r="D119" s="59">
        <f>G119</f>
        <v>441368</v>
      </c>
      <c r="E119" s="77" t="s">
        <v>59</v>
      </c>
      <c r="F119" s="59">
        <v>0</v>
      </c>
      <c r="G119" s="59">
        <f>431000+10368</f>
        <v>441368</v>
      </c>
      <c r="H119" s="59">
        <f>444000+10368</f>
        <v>454368</v>
      </c>
      <c r="I119" s="59">
        <v>453000</v>
      </c>
      <c r="J119" s="59">
        <v>453000</v>
      </c>
      <c r="K119" s="59"/>
      <c r="L119" s="55" t="s">
        <v>206</v>
      </c>
      <c r="M119" s="91">
        <f t="shared" si="46"/>
        <v>0</v>
      </c>
      <c r="N119" s="91">
        <f>G119-G$62</f>
        <v>25994.446120539273</v>
      </c>
      <c r="O119" s="91">
        <f>H119-H$62</f>
        <v>38994.446120539273</v>
      </c>
      <c r="P119" s="91">
        <f>I119-I$62</f>
        <v>37626.446120539273</v>
      </c>
      <c r="Q119" s="91">
        <f t="shared" ref="Q119:R119" si="48">J119-J$62</f>
        <v>37626.446120539273</v>
      </c>
      <c r="R119" s="91">
        <f t="shared" si="48"/>
        <v>-415373.55387946073</v>
      </c>
      <c r="S119" s="94" t="str">
        <f>VLOOKUP('Incremental Rev Req'!A119,[17]Summary!$B$8:$D$34,3,FALSE)</f>
        <v>Y</v>
      </c>
      <c r="U119" s="111"/>
      <c r="V119" s="56"/>
      <c r="W119" s="56"/>
      <c r="X119" s="108"/>
    </row>
    <row r="120" spans="1:28" ht="15" customHeight="1" x14ac:dyDescent="0.25">
      <c r="A120" s="55" t="s">
        <v>254</v>
      </c>
      <c r="B120" s="55" t="s">
        <v>255</v>
      </c>
      <c r="C120" s="55" t="s">
        <v>228</v>
      </c>
      <c r="D120" s="59">
        <f>G120</f>
        <v>73506.943183276016</v>
      </c>
      <c r="E120" s="87" t="s">
        <v>33</v>
      </c>
      <c r="F120" s="59">
        <v>0</v>
      </c>
      <c r="G120" s="59">
        <v>73506.943183276016</v>
      </c>
      <c r="H120" s="59">
        <v>151690.77381061998</v>
      </c>
      <c r="I120" s="59">
        <v>168395.93344906304</v>
      </c>
      <c r="J120" s="59">
        <v>160269.27725435075</v>
      </c>
      <c r="K120" s="59">
        <v>46053.574438514537</v>
      </c>
      <c r="L120" s="55" t="s">
        <v>208</v>
      </c>
      <c r="M120" s="91">
        <f t="shared" si="46"/>
        <v>0</v>
      </c>
      <c r="N120" s="91">
        <f t="shared" si="46"/>
        <v>73506.943183276016</v>
      </c>
      <c r="O120" s="91">
        <f t="shared" si="46"/>
        <v>151690.77381061998</v>
      </c>
      <c r="P120" s="91">
        <f t="shared" si="46"/>
        <v>168395.93344906304</v>
      </c>
      <c r="Q120" s="91">
        <f t="shared" si="46"/>
        <v>160269.27725435075</v>
      </c>
      <c r="R120" s="91">
        <f t="shared" si="46"/>
        <v>46053.574438514537</v>
      </c>
      <c r="S120" s="94" t="str">
        <f>VLOOKUP('Incremental Rev Req'!A120,[17]Summary!$B$8:$D$34,3,FALSE)</f>
        <v>Y</v>
      </c>
      <c r="V120" s="108"/>
      <c r="W120" s="108"/>
      <c r="X120" s="108"/>
    </row>
    <row r="121" spans="1:28" x14ac:dyDescent="0.25">
      <c r="A121" s="55" t="s">
        <v>256</v>
      </c>
      <c r="B121" s="112" t="s">
        <v>257</v>
      </c>
      <c r="C121" s="55" t="s">
        <v>228</v>
      </c>
      <c r="D121" s="59">
        <f>G121</f>
        <v>1983</v>
      </c>
      <c r="E121" s="77" t="s">
        <v>59</v>
      </c>
      <c r="F121" s="59">
        <v>0</v>
      </c>
      <c r="G121" s="59">
        <v>1983</v>
      </c>
      <c r="H121" s="59">
        <v>0</v>
      </c>
      <c r="I121" s="59">
        <v>0</v>
      </c>
      <c r="J121" s="59"/>
      <c r="K121" s="59"/>
      <c r="L121" s="55" t="s">
        <v>208</v>
      </c>
      <c r="M121" s="96">
        <f t="shared" si="46"/>
        <v>0</v>
      </c>
      <c r="N121" s="91">
        <f t="shared" si="46"/>
        <v>1983</v>
      </c>
      <c r="O121" s="91">
        <f t="shared" si="46"/>
        <v>0</v>
      </c>
      <c r="P121" s="91">
        <f t="shared" si="46"/>
        <v>0</v>
      </c>
      <c r="Q121" s="91">
        <f t="shared" si="46"/>
        <v>0</v>
      </c>
      <c r="R121" s="91">
        <f t="shared" si="46"/>
        <v>0</v>
      </c>
      <c r="S121" s="94" t="str">
        <f>VLOOKUP('Incremental Rev Req'!A121,[17]Summary!$B$8:$D$34,3,FALSE)</f>
        <v>Y</v>
      </c>
      <c r="V121" s="108"/>
      <c r="W121" s="108"/>
      <c r="X121" s="108"/>
    </row>
    <row r="122" spans="1:28" x14ac:dyDescent="0.25">
      <c r="A122" s="55" t="s">
        <v>258</v>
      </c>
      <c r="B122" s="55" t="s">
        <v>259</v>
      </c>
      <c r="C122" s="87" t="s">
        <v>260</v>
      </c>
      <c r="D122" s="59">
        <f>G122</f>
        <v>35376</v>
      </c>
      <c r="E122" s="87" t="s">
        <v>33</v>
      </c>
      <c r="F122" s="59">
        <v>0</v>
      </c>
      <c r="G122" s="59">
        <v>35376</v>
      </c>
      <c r="H122" s="59">
        <v>0</v>
      </c>
      <c r="I122" s="59">
        <v>0</v>
      </c>
      <c r="J122" s="59"/>
      <c r="K122" s="59"/>
      <c r="L122" s="55" t="s">
        <v>208</v>
      </c>
      <c r="M122" s="91">
        <f t="shared" si="46"/>
        <v>0</v>
      </c>
      <c r="N122" s="91">
        <f>G122</f>
        <v>35376</v>
      </c>
      <c r="O122" s="91">
        <f>H122</f>
        <v>0</v>
      </c>
      <c r="P122" s="91">
        <f>I122</f>
        <v>0</v>
      </c>
      <c r="Q122" s="91">
        <f t="shared" si="46"/>
        <v>0</v>
      </c>
      <c r="R122" s="91">
        <f t="shared" si="46"/>
        <v>0</v>
      </c>
      <c r="S122" s="94" t="str">
        <f>VLOOKUP('Incremental Rev Req'!A122,[17]Summary!$B$8:$D$34,3,FALSE)</f>
        <v>Y</v>
      </c>
      <c r="V122" s="108"/>
      <c r="W122" s="108"/>
      <c r="X122" s="108"/>
    </row>
    <row r="123" spans="1:28" x14ac:dyDescent="0.25">
      <c r="D123" s="59"/>
      <c r="E123" s="77"/>
      <c r="F123" s="59"/>
      <c r="G123" s="59"/>
      <c r="H123" s="59"/>
      <c r="I123" s="59"/>
      <c r="J123" s="59"/>
      <c r="K123" s="59"/>
      <c r="L123" s="55"/>
      <c r="M123" s="91"/>
      <c r="N123" s="91"/>
      <c r="O123" s="91"/>
      <c r="P123" s="91"/>
      <c r="Q123" s="91"/>
      <c r="R123" s="91"/>
      <c r="S123" s="94"/>
      <c r="V123" s="108"/>
      <c r="W123" s="113"/>
      <c r="X123" s="108"/>
    </row>
    <row r="124" spans="1:28" x14ac:dyDescent="0.25">
      <c r="A124" s="60" t="s">
        <v>119</v>
      </c>
      <c r="C124" s="87"/>
      <c r="D124" s="59"/>
      <c r="E124" s="87"/>
      <c r="F124" s="59"/>
      <c r="G124" s="59"/>
      <c r="H124" s="59"/>
      <c r="I124" s="59"/>
      <c r="J124" s="59"/>
      <c r="K124" s="59"/>
      <c r="L124" s="95"/>
      <c r="M124" s="91"/>
      <c r="N124" s="91"/>
      <c r="O124" s="91"/>
      <c r="P124" s="91"/>
      <c r="Q124" s="91"/>
      <c r="R124" s="91"/>
      <c r="S124" s="94"/>
      <c r="V124" s="108"/>
      <c r="W124" s="113"/>
      <c r="X124" s="108"/>
    </row>
    <row r="125" spans="1:28" x14ac:dyDescent="0.25">
      <c r="C125" s="87"/>
      <c r="D125" s="87"/>
      <c r="E125" s="77"/>
      <c r="F125" s="59"/>
      <c r="G125" s="59"/>
      <c r="H125" s="59"/>
      <c r="I125" s="59"/>
      <c r="J125" s="59"/>
      <c r="K125" s="59"/>
      <c r="L125" s="55"/>
      <c r="M125" s="91"/>
      <c r="N125" s="91"/>
      <c r="O125" s="91"/>
      <c r="P125" s="91"/>
      <c r="Q125" s="91"/>
      <c r="R125" s="91"/>
      <c r="S125" s="94"/>
      <c r="X125" s="78"/>
    </row>
    <row r="126" spans="1:28" ht="15" customHeight="1" x14ac:dyDescent="0.25">
      <c r="A126" s="60" t="s">
        <v>168</v>
      </c>
      <c r="F126" s="59"/>
      <c r="G126" s="59"/>
      <c r="H126" s="59"/>
      <c r="I126" s="59"/>
      <c r="J126" s="59"/>
      <c r="K126" s="59"/>
      <c r="S126" s="77"/>
    </row>
    <row r="127" spans="1:28" ht="15" customHeight="1" x14ac:dyDescent="0.25">
      <c r="D127" s="114"/>
      <c r="E127" s="87"/>
      <c r="F127" s="59"/>
      <c r="G127" s="59"/>
      <c r="H127" s="59"/>
      <c r="I127" s="59"/>
      <c r="J127" s="59"/>
      <c r="K127" s="59"/>
      <c r="L127" s="59"/>
      <c r="N127" s="96"/>
      <c r="O127" s="96"/>
      <c r="P127" s="96"/>
      <c r="Q127" s="96"/>
      <c r="R127" s="96"/>
      <c r="S127" s="94"/>
    </row>
    <row r="128" spans="1:28" ht="15" customHeight="1" thickBot="1" x14ac:dyDescent="0.3">
      <c r="A128" s="60" t="s">
        <v>261</v>
      </c>
      <c r="D128" s="98">
        <f>SUM(D94:D127)</f>
        <v>25006982.63517407</v>
      </c>
      <c r="F128" s="98">
        <f t="shared" ref="F128:K128" si="49">SUM(F94:F127)</f>
        <v>0</v>
      </c>
      <c r="G128" s="98">
        <f t="shared" si="49"/>
        <v>14643652.635174073</v>
      </c>
      <c r="H128" s="98">
        <f t="shared" si="49"/>
        <v>24327074.465801414</v>
      </c>
      <c r="I128" s="98">
        <f t="shared" si="49"/>
        <v>24864425.625439856</v>
      </c>
      <c r="J128" s="98">
        <f t="shared" si="49"/>
        <v>25519931.969245143</v>
      </c>
      <c r="K128" s="98">
        <f t="shared" si="49"/>
        <v>25602919.266429309</v>
      </c>
      <c r="L128" s="55"/>
      <c r="M128" s="98">
        <f t="shared" ref="M128:R128" si="50">SUM(M94:M127)</f>
        <v>0</v>
      </c>
      <c r="N128" s="98">
        <f t="shared" si="50"/>
        <v>1012014.6590137157</v>
      </c>
      <c r="O128" s="98">
        <f t="shared" si="50"/>
        <v>3362960.0178349707</v>
      </c>
      <c r="P128" s="98">
        <f t="shared" si="50"/>
        <v>1908323.177473414</v>
      </c>
      <c r="Q128" s="98">
        <f t="shared" si="50"/>
        <v>2041815.521278702</v>
      </c>
      <c r="R128" s="98">
        <f t="shared" si="50"/>
        <v>1461169.8184628659</v>
      </c>
      <c r="S128" s="96"/>
    </row>
    <row r="129" spans="4:19" ht="15" customHeight="1" thickTop="1" x14ac:dyDescent="0.25">
      <c r="F129" s="95"/>
      <c r="G129" s="95"/>
      <c r="H129" s="95">
        <f>SUM(H97:H99)-SUM(G94:G96)</f>
        <v>1991988</v>
      </c>
      <c r="I129" s="95">
        <f>SUM(I97:I99)-SUM(H97:H99)</f>
        <v>522014</v>
      </c>
      <c r="J129" s="95">
        <f>SUM(J97:J99)-SUM(I97:I99)</f>
        <v>663633</v>
      </c>
      <c r="K129" s="95">
        <f>SUM(K97:K99)-SUM(J97:J99)</f>
        <v>704512</v>
      </c>
      <c r="M129" s="57">
        <f t="shared" ref="M129:R129" si="51">M128+F88</f>
        <v>17486230.458960794</v>
      </c>
      <c r="N129" s="57">
        <f t="shared" si="51"/>
        <v>17203378.700217564</v>
      </c>
      <c r="O129" s="57">
        <f t="shared" si="51"/>
        <v>18846968.11500416</v>
      </c>
      <c r="P129" s="57">
        <f t="shared" si="51"/>
        <v>17051096.299355544</v>
      </c>
      <c r="Q129" s="57">
        <f t="shared" si="51"/>
        <v>17184589.643160831</v>
      </c>
      <c r="R129" s="57">
        <f t="shared" si="51"/>
        <v>16603944.940344995</v>
      </c>
      <c r="S129" s="96"/>
    </row>
    <row r="130" spans="4:19" x14ac:dyDescent="0.25">
      <c r="D130" s="56"/>
      <c r="L130" s="115"/>
      <c r="M130" s="88"/>
      <c r="N130" s="88"/>
      <c r="O130" s="88"/>
      <c r="P130" s="88"/>
      <c r="Q130" s="88"/>
      <c r="R130" s="88"/>
      <c r="S130" s="96"/>
    </row>
    <row r="131" spans="4:19" x14ac:dyDescent="0.25">
      <c r="M131" s="91"/>
      <c r="N131" s="91"/>
      <c r="O131" s="91"/>
      <c r="P131" s="91"/>
      <c r="Q131" s="91"/>
      <c r="R131" s="91"/>
    </row>
    <row r="132" spans="4:19" x14ac:dyDescent="0.25">
      <c r="F132" s="59"/>
      <c r="G132" s="59"/>
      <c r="H132" s="59"/>
      <c r="I132" s="59"/>
      <c r="J132" s="59"/>
      <c r="K132" s="59"/>
      <c r="L132" s="55"/>
    </row>
    <row r="133" spans="4:19" x14ac:dyDescent="0.25">
      <c r="L133" s="115"/>
      <c r="M133" s="88"/>
      <c r="N133" s="88"/>
      <c r="O133" s="88"/>
      <c r="P133" s="88"/>
      <c r="Q133" s="88"/>
      <c r="R133" s="88"/>
    </row>
    <row r="134" spans="4:19" x14ac:dyDescent="0.25">
      <c r="M134" s="91"/>
      <c r="N134" s="91"/>
      <c r="O134" s="91"/>
      <c r="P134" s="91"/>
      <c r="Q134" s="91"/>
      <c r="R134" s="91"/>
    </row>
    <row r="136" spans="4:19" x14ac:dyDescent="0.25">
      <c r="F136" s="60"/>
      <c r="G136" s="60"/>
      <c r="H136" s="60"/>
      <c r="I136" s="60"/>
      <c r="J136" s="60"/>
      <c r="K136" s="60"/>
    </row>
    <row r="137" spans="4:19" x14ac:dyDescent="0.25">
      <c r="F137" s="56"/>
      <c r="G137" s="56"/>
      <c r="H137" s="56"/>
      <c r="I137" s="56"/>
      <c r="J137" s="56"/>
      <c r="K137" s="56"/>
    </row>
    <row r="138" spans="4:19" x14ac:dyDescent="0.25">
      <c r="F138" s="56"/>
      <c r="G138" s="56"/>
      <c r="H138" s="56"/>
      <c r="I138" s="56"/>
      <c r="J138" s="56"/>
      <c r="K138" s="56"/>
    </row>
    <row r="139" spans="4:19" x14ac:dyDescent="0.25">
      <c r="F139" s="56"/>
      <c r="G139" s="56"/>
      <c r="H139" s="56"/>
      <c r="I139" s="56"/>
      <c r="J139" s="56"/>
      <c r="K139" s="56"/>
    </row>
  </sheetData>
  <mergeCells count="1">
    <mergeCell ref="M8:N8"/>
  </mergeCells>
  <dataValidations count="4">
    <dataValidation type="list" allowBlank="1" showInputMessage="1" showErrorMessage="1" sqref="R92 P92 I92 K92" xr:uid="{B2F560E0-C149-4961-A99F-E1015E0CE6A1}">
      <formula1>"2019,2020,2021,2022,2023,2024,2025,2026"</formula1>
    </dataValidation>
    <dataValidation type="list" allowBlank="1" showInputMessage="1" showErrorMessage="1" sqref="A3" xr:uid="{B4432013-706A-4A3D-B974-8C3E601CAEC3}">
      <formula1>"Reporting Date: Quarter Ended March 31,Reporting Date: Quarter Ended June 30,Reporting Date: Quarter Ended September 30, Reporting Date: Quarter Ended December 31"</formula1>
    </dataValidation>
    <dataValidation type="list" allowBlank="1" showInputMessage="1" showErrorMessage="1" sqref="A2" xr:uid="{2BE9B29E-5403-427A-935A-9948A6CD926B}">
      <formula1>"Annual Period 2019,Annual Period 2020,Annual Period 2021,Annual Period 2022,Annual Period 2023"</formula1>
    </dataValidation>
    <dataValidation type="list" allowBlank="1" showInputMessage="1" showErrorMessage="1" sqref="J92 F9:K9 F93:R93 F92:H92 M9:R9 M92:O92 Q92" xr:uid="{BB227BB6-C474-47EE-A222-74BE98DB797D}">
      <formula1>"2019,2020,2021,2022,2023,2024,2025"</formula1>
    </dataValidation>
  </dataValidations>
  <pageMargins left="0.7" right="0.7" top="0.75" bottom="0.75" header="0.3" footer="0.3"/>
  <pageSetup paperSize="17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 xsi:nil="true"/>
    <lcf76f155ced4ddcb4097134ff3c332f xmlns="980b6804-2f73-485c-8e9c-8e82f58ad6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A8771DC19E1949A6D8454EE961D0A6" ma:contentTypeVersion="16" ma:contentTypeDescription="Create a new document." ma:contentTypeScope="" ma:versionID="daf57a84630b10fe8c9fb99eef003c9e">
  <xsd:schema xmlns:xsd="http://www.w3.org/2001/XMLSchema" xmlns:xs="http://www.w3.org/2001/XMLSchema" xmlns:p="http://schemas.microsoft.com/office/2006/metadata/properties" xmlns:ns2="980b6804-2f73-485c-8e9c-8e82f58ad61c" xmlns:ns3="912f540d-d409-4b25-9a6c-10b1df9809fd" xmlns:ns4="e45da448-bf9c-43e8-8676-7e88d583ded9" targetNamespace="http://schemas.microsoft.com/office/2006/metadata/properties" ma:root="true" ma:fieldsID="29dbf0c55419d298c6ea674949531f8b" ns2:_="" ns3:_="" ns4:_="">
    <xsd:import namespace="980b6804-2f73-485c-8e9c-8e82f58ad61c"/>
    <xsd:import namespace="912f540d-d409-4b25-9a6c-10b1df9809fd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MediaServiceDateTake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6804-2f73-485c-8e9c-8e82f58ad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f540d-d409-4b25-9a6c-10b1df9809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358d01-d1b2-4d84-98f1-178f99634f28}" ma:internalName="TaxCatchAll" ma:showField="CatchAllData" ma:web="912f540d-d409-4b25-9a6c-10b1df980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C15AB-CCA0-4A2A-910D-1C89EA804474}">
  <ds:schemaRefs>
    <ds:schemaRef ds:uri="http://schemas.microsoft.com/office/2006/documentManagement/types"/>
    <ds:schemaRef ds:uri="912f540d-d409-4b25-9a6c-10b1df9809fd"/>
    <ds:schemaRef ds:uri="http://purl.org/dc/elements/1.1/"/>
    <ds:schemaRef ds:uri="http://schemas.microsoft.com/office/2006/metadata/properties"/>
    <ds:schemaRef ds:uri="980b6804-2f73-485c-8e9c-8e82f58ad61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45da448-bf9c-43e8-8676-7e88d583de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9B57D7-4FE9-493F-B749-8C057D1E6F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71ED8-5530-44CC-B37D-F60A31C2F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b6804-2f73-485c-8e9c-8e82f58ad61c"/>
    <ds:schemaRef ds:uri="912f540d-d409-4b25-9a6c-10b1df9809fd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Selected Data</vt:lpstr>
      <vt:lpstr>Authorized Rev Req</vt:lpstr>
      <vt:lpstr>Incremental Rev Req</vt:lpstr>
      <vt:lpstr>'Incremental Rev Req'!Print_Area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Sheriff</dc:creator>
  <cp:lastModifiedBy>Matt Sheriff</cp:lastModifiedBy>
  <dcterms:created xsi:type="dcterms:W3CDTF">2023-05-31T18:04:02Z</dcterms:created>
  <dcterms:modified xsi:type="dcterms:W3CDTF">2023-06-09T13:25:10Z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0x0101002EA8771DC19E1949A6D8454EE961D0A6</vt:lpwstr>
  </property>
  <property fmtid="{D5CDD505-2E9C-101B-9397-08002B2CF9AE}" pid="3" name="MediaServiceImageTags">
    <vt:lpwstr/>
  </property>
</Properties>
</file>